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defaultThemeVersion="124226"/>
  <mc:AlternateContent xmlns:mc="http://schemas.openxmlformats.org/markup-compatibility/2006">
    <mc:Choice Requires="x15">
      <x15ac:absPath xmlns:x15ac="http://schemas.microsoft.com/office/spreadsheetml/2010/11/ac" url="E:\Fakultas Teknik\Zona Integritas\ZIWBK 2021\"/>
    </mc:Choice>
  </mc:AlternateContent>
  <xr:revisionPtr revIDLastSave="0" documentId="13_ncr:1_{54E2E8EA-BAC3-419E-857C-11BA9676EF04}" xr6:coauthVersionLast="47" xr6:coauthVersionMax="47" xr10:uidLastSave="{00000000-0000-0000-0000-000000000000}"/>
  <bookViews>
    <workbookView xWindow="-120" yWindow="-120" windowWidth="20640" windowHeight="11160" activeTab="1" xr2:uid="{00000000-000D-0000-FFFF-FFFF00000000}"/>
  </bookViews>
  <sheets>
    <sheet name="LKERev" sheetId="16" r:id="rId1"/>
    <sheet name="Rekapitulasi LKERev" sheetId="15" r:id="rId2"/>
  </sheets>
  <definedNames>
    <definedName name="_xlnm._FilterDatabase" localSheetId="0" hidden="1">LKERev!$A$6:$Y$395</definedName>
    <definedName name="_xlnm._FilterDatabase" localSheetId="1" hidden="1">'Rekapitulasi LKERev'!$A$6:$L$37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29" i="16" l="1"/>
  <c r="J319" i="16"/>
  <c r="J321" i="16"/>
  <c r="G55" i="16" l="1"/>
  <c r="J55" i="16"/>
  <c r="J266" i="16" l="1"/>
  <c r="J193" i="16" l="1"/>
  <c r="N8" i="15" l="1"/>
  <c r="I297" i="16" l="1"/>
  <c r="I33" i="15" l="1"/>
  <c r="I27" i="15"/>
  <c r="I24" i="15"/>
  <c r="I17" i="15"/>
  <c r="I13" i="15"/>
  <c r="I8" i="15"/>
  <c r="J391" i="16"/>
  <c r="J388" i="16"/>
  <c r="J387" i="16"/>
  <c r="G382" i="16"/>
  <c r="J381" i="16"/>
  <c r="J380" i="16"/>
  <c r="J378" i="16"/>
  <c r="J374" i="16"/>
  <c r="J370" i="16"/>
  <c r="J360" i="16"/>
  <c r="J359" i="16"/>
  <c r="J353" i="16"/>
  <c r="J344" i="16"/>
  <c r="J343" i="16"/>
  <c r="J337" i="16"/>
  <c r="J333" i="16"/>
  <c r="J328" i="16"/>
  <c r="J327" i="16"/>
  <c r="J325" i="16"/>
  <c r="J324" i="16"/>
  <c r="J318" i="16"/>
  <c r="J317" i="16"/>
  <c r="J315" i="16"/>
  <c r="G315" i="16" s="1"/>
  <c r="J314" i="16"/>
  <c r="G314" i="16" s="1"/>
  <c r="J297" i="16"/>
  <c r="G297" i="16" s="1"/>
  <c r="J295" i="16"/>
  <c r="G295" i="16" s="1"/>
  <c r="J292" i="16"/>
  <c r="J290" i="16"/>
  <c r="J287" i="16"/>
  <c r="J280" i="16"/>
  <c r="J277" i="16"/>
  <c r="J274" i="16"/>
  <c r="J260" i="16"/>
  <c r="J259" i="16"/>
  <c r="J258" i="16"/>
  <c r="J257" i="16"/>
  <c r="J252" i="16"/>
  <c r="J248" i="16"/>
  <c r="J241" i="16"/>
  <c r="J234" i="16"/>
  <c r="J230" i="16"/>
  <c r="J229" i="16"/>
  <c r="J220" i="16"/>
  <c r="J219" i="16" s="1"/>
  <c r="J210" i="16"/>
  <c r="J209" i="16" s="1"/>
  <c r="J203" i="16"/>
  <c r="J187" i="16"/>
  <c r="J185" i="16"/>
  <c r="J181" i="16"/>
  <c r="J174" i="16"/>
  <c r="J162" i="16"/>
  <c r="J159" i="16"/>
  <c r="J155" i="16"/>
  <c r="J149" i="16"/>
  <c r="J146" i="16"/>
  <c r="J142" i="16"/>
  <c r="J136" i="16"/>
  <c r="J134" i="16"/>
  <c r="J128" i="16"/>
  <c r="J124" i="16"/>
  <c r="J121" i="16"/>
  <c r="J120" i="16"/>
  <c r="J114" i="16"/>
  <c r="J113" i="16"/>
  <c r="J112" i="16"/>
  <c r="J111" i="16"/>
  <c r="J108" i="16"/>
  <c r="J107" i="16"/>
  <c r="J106" i="16"/>
  <c r="J94" i="16"/>
  <c r="J78" i="16"/>
  <c r="J72" i="16"/>
  <c r="J65" i="16"/>
  <c r="J61" i="16"/>
  <c r="J57" i="16"/>
  <c r="J33" i="16"/>
  <c r="G33" i="16" s="1"/>
  <c r="J26" i="16"/>
  <c r="G26" i="16" s="1"/>
  <c r="J17" i="16"/>
  <c r="G17" i="16" s="1"/>
  <c r="J13" i="16"/>
  <c r="J8" i="16"/>
  <c r="J64" i="16" l="1"/>
  <c r="K64" i="16" s="1"/>
  <c r="J240" i="16"/>
  <c r="K240" i="16" s="1"/>
  <c r="J279" i="16"/>
  <c r="K279" i="16" s="1"/>
  <c r="J7" i="16"/>
  <c r="K7" i="16" s="1"/>
  <c r="J273" i="16"/>
  <c r="K273" i="16" s="1"/>
  <c r="K391" i="16"/>
  <c r="J46" i="15"/>
  <c r="K388" i="16"/>
  <c r="J43" i="15"/>
  <c r="K43" i="15" s="1"/>
  <c r="J105" i="16"/>
  <c r="J14" i="15" s="1"/>
  <c r="J110" i="16"/>
  <c r="K110" i="16" s="1"/>
  <c r="J119" i="16"/>
  <c r="J16" i="15" s="1"/>
  <c r="J228" i="16"/>
  <c r="K228" i="16" s="1"/>
  <c r="J386" i="16"/>
  <c r="K386" i="16" s="1"/>
  <c r="K387" i="16"/>
  <c r="J42" i="15"/>
  <c r="J377" i="16"/>
  <c r="K377" i="16" s="1"/>
  <c r="J352" i="16"/>
  <c r="J35" i="15" s="1"/>
  <c r="K209" i="16"/>
  <c r="J22" i="15"/>
  <c r="J135" i="16"/>
  <c r="J19" i="15" s="1"/>
  <c r="J123" i="16"/>
  <c r="K123" i="16" s="1"/>
  <c r="J332" i="16"/>
  <c r="K332" i="16" s="1"/>
  <c r="J323" i="16"/>
  <c r="K323" i="16" s="1"/>
  <c r="J316" i="16"/>
  <c r="K316" i="16" s="1"/>
  <c r="J54" i="16"/>
  <c r="K54" i="16" s="1"/>
  <c r="J16" i="16"/>
  <c r="K219" i="16"/>
  <c r="J23" i="15"/>
  <c r="J148" i="16"/>
  <c r="K148" i="16" s="1"/>
  <c r="J184" i="16"/>
  <c r="J21" i="15" s="1"/>
  <c r="J390" i="16"/>
  <c r="K390" i="16" s="1"/>
  <c r="J294" i="16"/>
  <c r="K294" i="16" s="1"/>
  <c r="J12" i="15" l="1"/>
  <c r="J26" i="15"/>
  <c r="K119" i="16"/>
  <c r="J29" i="15"/>
  <c r="J15" i="15"/>
  <c r="J13" i="15" s="1"/>
  <c r="K13" i="15" s="1"/>
  <c r="J18" i="15"/>
  <c r="J9" i="15"/>
  <c r="J32" i="15"/>
  <c r="J28" i="15"/>
  <c r="J11" i="15"/>
  <c r="K352" i="16"/>
  <c r="K105" i="16"/>
  <c r="J104" i="16"/>
  <c r="K104" i="16" s="1"/>
  <c r="J36" i="15"/>
  <c r="J41" i="15"/>
  <c r="K42" i="15"/>
  <c r="J31" i="15"/>
  <c r="J393" i="16"/>
  <c r="K393" i="16" s="1"/>
  <c r="J45" i="15"/>
  <c r="K45" i="15" s="1"/>
  <c r="K46" i="15"/>
  <c r="J25" i="15"/>
  <c r="J227" i="16"/>
  <c r="K227" i="16" s="1"/>
  <c r="J331" i="16"/>
  <c r="K331" i="16" s="1"/>
  <c r="K135" i="16"/>
  <c r="J34" i="15"/>
  <c r="J272" i="16"/>
  <c r="K272" i="16" s="1"/>
  <c r="J20" i="15"/>
  <c r="J30" i="15"/>
  <c r="K184" i="16"/>
  <c r="K16" i="16"/>
  <c r="J10" i="15"/>
  <c r="J6" i="16"/>
  <c r="K6" i="16" s="1"/>
  <c r="J122" i="16"/>
  <c r="K122" i="16" s="1"/>
  <c r="J24" i="15" l="1"/>
  <c r="K24" i="15" s="1"/>
  <c r="J17" i="15"/>
  <c r="K17" i="15" s="1"/>
  <c r="J8" i="15"/>
  <c r="K8" i="15" s="1"/>
  <c r="J33" i="15"/>
  <c r="K33" i="15" s="1"/>
  <c r="J27" i="15"/>
  <c r="K27" i="15" s="1"/>
  <c r="J48" i="15"/>
  <c r="K41" i="15"/>
  <c r="J382" i="16"/>
  <c r="J395" i="16" s="1"/>
  <c r="J37" i="15" l="1"/>
  <c r="J50" i="15" s="1"/>
  <c r="K50" i="15" s="1"/>
  <c r="L7"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387" authorId="0" shapeId="0" xr:uid="{00000000-0006-0000-0000-000001000000}">
      <text>
        <r>
          <rPr>
            <b/>
            <sz val="9"/>
            <color indexed="81"/>
            <rFont val="Tahoma"/>
            <family val="2"/>
          </rPr>
          <t>user:</t>
        </r>
        <r>
          <rPr>
            <sz val="9"/>
            <color indexed="81"/>
            <rFont val="Tahoma"/>
            <family val="2"/>
          </rPr>
          <t xml:space="preserve">
GUNAKAN INDEKS 0-4</t>
        </r>
      </text>
    </comment>
    <comment ref="I388" authorId="0" shapeId="0" xr:uid="{00000000-0006-0000-0000-000002000000}">
      <text>
        <r>
          <rPr>
            <b/>
            <sz val="9"/>
            <color indexed="81"/>
            <rFont val="Tahoma"/>
            <family val="2"/>
          </rPr>
          <t xml:space="preserve">user:
</t>
        </r>
        <r>
          <rPr>
            <sz val="9"/>
            <color indexed="81"/>
            <rFont val="Tahoma"/>
            <family val="2"/>
          </rPr>
          <t>GUNAKAN PERSENTASE 0-100</t>
        </r>
      </text>
    </comment>
    <comment ref="I391" authorId="0" shapeId="0" xr:uid="{00000000-0006-0000-0000-000003000000}">
      <text>
        <r>
          <rPr>
            <b/>
            <sz val="9"/>
            <color indexed="81"/>
            <rFont val="Tahoma"/>
            <family val="2"/>
          </rPr>
          <t>user:</t>
        </r>
        <r>
          <rPr>
            <sz val="9"/>
            <color indexed="81"/>
            <rFont val="Tahoma"/>
            <family val="2"/>
          </rPr>
          <t xml:space="preserve">
GUNAKAN INDEKS 0-4</t>
        </r>
      </text>
    </comment>
  </commentList>
</comments>
</file>

<file path=xl/sharedStrings.xml><?xml version="1.0" encoding="utf-8"?>
<sst xmlns="http://schemas.openxmlformats.org/spreadsheetml/2006/main" count="1048" uniqueCount="675">
  <si>
    <t>PENILAIAN</t>
  </si>
  <si>
    <t>A.</t>
  </si>
  <si>
    <t>I.</t>
  </si>
  <si>
    <t>a.</t>
  </si>
  <si>
    <t>A/B/C</t>
  </si>
  <si>
    <t>b.</t>
  </si>
  <si>
    <t>A/B/C/D/E</t>
  </si>
  <si>
    <t>c.</t>
  </si>
  <si>
    <t>Y/T</t>
  </si>
  <si>
    <t>d.</t>
  </si>
  <si>
    <t>e.</t>
  </si>
  <si>
    <t>A/B/C/D</t>
  </si>
  <si>
    <t>f.</t>
  </si>
  <si>
    <t>g.</t>
  </si>
  <si>
    <t>PROSES (60)</t>
  </si>
  <si>
    <t>LEMBAR KERJA EVALUASI ZONA INTEGRITAS (ZI) MENUJU WBK/WBBM</t>
  </si>
  <si>
    <t>IV.</t>
  </si>
  <si>
    <t>V.</t>
  </si>
  <si>
    <t>Keterlibatan pimpinan (5)</t>
  </si>
  <si>
    <t>II.</t>
  </si>
  <si>
    <t>III.</t>
  </si>
  <si>
    <t>VI.</t>
  </si>
  <si>
    <t>B.</t>
  </si>
  <si>
    <t>HASIL (40)</t>
  </si>
  <si>
    <t>1.</t>
  </si>
  <si>
    <t>2.</t>
  </si>
  <si>
    <t>Diisi dengan nilai hasil Survei Eksternal atas Persepsi Korupsi</t>
  </si>
  <si>
    <t>0-4</t>
  </si>
  <si>
    <t>Diisi dengan Nilai Hasil Survei Eksternal Kualitas Pelayanan</t>
  </si>
  <si>
    <t>Pemantauan dan Evaluasi Pembangunan WBK/WBBM (2)</t>
  </si>
  <si>
    <t>PENGUATAN AKUNTABILITAS (10)</t>
  </si>
  <si>
    <t xml:space="preserve">PENINGKATAN KUALITAS PELAYANAN PUBLIK (10) </t>
  </si>
  <si>
    <t>Tim Kerja (1)</t>
  </si>
  <si>
    <t>Apakah telah dibangun budaya kerja dan pola pikir di lingkungan organisasi?</t>
  </si>
  <si>
    <t xml:space="preserve"> </t>
  </si>
  <si>
    <t>5.</t>
  </si>
  <si>
    <t>6.</t>
  </si>
  <si>
    <t>PEMERINTAH YANG BERSIH DAN BEBAS KKN (20)</t>
  </si>
  <si>
    <t>KUALITAS PELAYANAN PUBLIK (20)</t>
  </si>
  <si>
    <t>Pengelolaan Akuntabilitas Kinerja (5)</t>
  </si>
  <si>
    <t>Pengendalian Gratifikasi (3)</t>
  </si>
  <si>
    <t>Penerapan SPIP (3)</t>
  </si>
  <si>
    <t>Pengaduan Masyarakat (3)</t>
  </si>
  <si>
    <t>Whistle-Blowing System (3)</t>
  </si>
  <si>
    <t>Penanganan Benturan Kepentingan (3)</t>
  </si>
  <si>
    <t>Jawaban</t>
  </si>
  <si>
    <t>Pilihan Jawaban</t>
  </si>
  <si>
    <t>Nilai</t>
  </si>
  <si>
    <t xml:space="preserve"> %</t>
  </si>
  <si>
    <t>TOTAL PENGUNGKIT</t>
  </si>
  <si>
    <t>TOTAL HASIL</t>
  </si>
  <si>
    <t>NILAI EVALUASI REFORMASI BIROKRASI</t>
  </si>
  <si>
    <t>Penetapan kinerja individu (4)</t>
  </si>
  <si>
    <t xml:space="preserve">PENGUATAN PENGAWASAN (15) </t>
  </si>
  <si>
    <t>Standar Pelayanan (3)</t>
  </si>
  <si>
    <t>Budaya Pelayanan Prima (3)</t>
  </si>
  <si>
    <t>Penilaian kepuasan terhadap pelayanan (4)</t>
  </si>
  <si>
    <t>Nilai Persepsi Kualitas Pelayanan (Survei Eksternal) (20)</t>
  </si>
  <si>
    <t>Apakah dalam dokumen pembangunan terdapat target-target prioritas yang relevan dengan tujuan pembangunan WBK/WBBM?</t>
  </si>
  <si>
    <t>Apakah anggota organisasi terlibat dalam pembangunan Zona Integritas menuju WBK/WBBM?</t>
  </si>
  <si>
    <t xml:space="preserve">TAHUN </t>
  </si>
  <si>
    <t>d</t>
  </si>
  <si>
    <t>h</t>
  </si>
  <si>
    <t>0-100%</t>
  </si>
  <si>
    <t>Apakah sistem pengukuran kinerja unit sudah menggunakan teknologi informasi?</t>
  </si>
  <si>
    <t>Apakah operasionalisasi manajemen SDM sudah menggunakan teknologi informasi?</t>
  </si>
  <si>
    <t>Apakah pemberian pelayanan kepada publik sudah menggunakan teknologi informasi?</t>
  </si>
  <si>
    <t>Apakah telah dilakukan monitoring dan dan evaluasi terhadap pemanfaatan teknologi informasi dalam pengukuran kinerja unit, operasionalisasi SDM, dan pemberian layanan kepada publik?</t>
  </si>
  <si>
    <t>Apakah kebutuhan pegawai yang disusun oleh unit kerja mengacu kepada peta jabatan dan hasil analisis beban kerja untuk masing-masing jabatan?</t>
  </si>
  <si>
    <t>Apakah telah dilakukan monitoring dan dan evaluasi terhadap penempatan pegawai rekrutmen untuk memenuhi kebutuhan jabatan dalam organisasi telah memberikan perbaikan terhadap kinerja unit kerja?</t>
  </si>
  <si>
    <t>Dalam melakukan pengembangan karier pegawai, apakah telah dilakukan mutasi pegawai antar jabatan?</t>
  </si>
  <si>
    <t>Apakah dalam melakukan mutasi pegawai antar jabatan telah memperhatikan kompetensi jabatan dan mengikuti pola mutasi yang telah ditetapkan?</t>
  </si>
  <si>
    <t>Apakah telah dilakukan monitoring dan evaluasi terhadap kegiatan mutasi yang telah dilakukan dalam kaitannya dengan perbaikan kinerja?</t>
  </si>
  <si>
    <t>Dalam menyusun rencana pengembangan kompetensi pegawai, apakah mempertimbangkan hasil pengelolaan kinerja pegawai?</t>
  </si>
  <si>
    <t>Apakah telah dilakukan monitoring dan evaluasi terhadap hasil pengembangan kompetensi dalam kaitannya dengan perbaikan kinerja?</t>
  </si>
  <si>
    <t>Apakah penempatan pegawai hasil rekrutmen murni mengacu kepada kebutuhan pegawai yang telah disusun per jabatan?</t>
  </si>
  <si>
    <t>Nilai Survey Persepsi Korupsi (Survei Eksternal) (15)</t>
  </si>
  <si>
    <t>Keterangan</t>
  </si>
  <si>
    <t>Ya</t>
  </si>
  <si>
    <t>A</t>
  </si>
  <si>
    <t>B</t>
  </si>
  <si>
    <t xml:space="preserve">INSTANSI </t>
  </si>
  <si>
    <t>:</t>
  </si>
  <si>
    <t>NI</t>
  </si>
  <si>
    <t>N Min</t>
  </si>
  <si>
    <t>Hasil Evaluasi</t>
  </si>
  <si>
    <t>Kesimpulan</t>
  </si>
  <si>
    <t>Persentase temuan hasil pemeriksaan (Internal dan eksternal) yang ditindaklanjuti (5)</t>
  </si>
  <si>
    <t>MANAJEMEN PERUBAHAN (8)</t>
  </si>
  <si>
    <t xml:space="preserve"> Rencana Pembangunan Zona Integritas (2)</t>
  </si>
  <si>
    <t>Perubahan pola pikir dan budaya kerja (3)</t>
  </si>
  <si>
    <t>PENATAAN TATALAKSANA (7)</t>
  </si>
  <si>
    <t>prosedur operasional tetap (SOP) kegiatan utama (2)</t>
  </si>
  <si>
    <t xml:space="preserve">E-Office (4) </t>
  </si>
  <si>
    <t>Keterbukaan Informasi Publik (1)</t>
  </si>
  <si>
    <t>PENATAAN SISTEM MANAJEMEN SDM (10)</t>
  </si>
  <si>
    <t>Perencanaan kebutuhan pegawai sesuai dengan kebutuhan organisasi (0,5)</t>
  </si>
  <si>
    <t>Pola Mutasi Internal (1)</t>
  </si>
  <si>
    <t>Pengembangan pegawai berbasis kompetensi (2,5)</t>
  </si>
  <si>
    <t>Penegakan aturan disiplin/kode etik/kode perilaku pegawai (1,5)</t>
  </si>
  <si>
    <t>Sistem Informasi Kepegawaian (0,5)</t>
  </si>
  <si>
    <t>TAHUN EVALUASI</t>
  </si>
  <si>
    <t>Catatan/Penjelasan/Argumen/Cerita</t>
  </si>
  <si>
    <t>Evidence/Bukti Dukung</t>
  </si>
  <si>
    <t>Apakah unit kerja telah membentuk tim untuk melakukan pembangunan Zona Integritas?</t>
  </si>
  <si>
    <t>Ya, jika Tim telah dibentuk di dalam unit kerja.</t>
  </si>
  <si>
    <t>Ya, jika memiliki  rencana kerja pembangunan Zona Integritas.</t>
  </si>
  <si>
    <t>Apakah terdapat mekanisme atau media untuk mensosialisasikan pembangunan WBK/WBBM?</t>
  </si>
  <si>
    <t>Apakah seluruh kegiatan pembangunan sudah dilaksanakan sesuai dengan rencana?</t>
  </si>
  <si>
    <t>Apakah terdapat monitoring dan evaluasi terhadap pembangunan Zona Integritas?</t>
  </si>
  <si>
    <t>Apakah hasil Monitoring dan Evaluasi telah ditindaklanjuti?</t>
  </si>
  <si>
    <t>ya, jika pimpinan menjadi contoh pelaksanaan nilai-nilai organisasi.</t>
  </si>
  <si>
    <t>Apakah sudah ditetapkan agen perubahan?</t>
  </si>
  <si>
    <t>Apakah SOP mengacu pada peta proses bisnis instansi?</t>
  </si>
  <si>
    <t>a. Jika semua SOP unit telah mengacu peta proses bisnis dan
    juga melakukan inovasi yang selaras; 
b. Jika semua SOP unit telah mengacu peta proses bisnis; 
c. Jika sebagian SOP unit telah mengacu peta proses bisnis; 
d. Jika belum terdapat SOP unit yang mengacu peta proses bisnis.</t>
  </si>
  <si>
    <t>Apakah Prosedur operasional tetap (SOP) telah diterapkan?</t>
  </si>
  <si>
    <t>Apakah Prosedur operasional tetap (SOP) telah dievaluasi?</t>
  </si>
  <si>
    <t>a. Jika unit memiliki sistem pengukuran kinerja (e-performance/
    e-sakip) yang menggunakan teknologi informasi dan juga
    melakukan inovasi; 
b. Jika unit memiliki sistem pengukuran kinerja (e-performance/
    e-sakip) yang menggunakan teknologi informasi; 
c. Jika belum memiliki sistem pengukuran kinerja (e-performance/
    e-sakip) yang menggunakan teknologi informasi.</t>
  </si>
  <si>
    <t>a. Jika unit memiliki operasionalisasi manajemen SDM yang
    menggunakan teknologi informasi dan juga melakukan inovasi; 
b. Jika unit memiliki operasionalisasi manajemen SDM yang
    menggunakan teknologi informasi secara terpusat; 
c. Jika belum menggunakan teknologi informasi dalam
    operasionalisasi manajemen SDM.</t>
  </si>
  <si>
    <t>a. Jika unit memberikan pelayanan kepada publik dengan
    menggunakan teknologi informasi terpusat/unit sendiri dan
    terdapat inovasi; 
b. Jika unit memberikan pelayanan kepada publik dengan
    menggunakan teknologi informasi secara terpusat; 
c. Jika belum memberikan pelayanan kepada publik dengan
    menggunakan teknologi informasi.</t>
  </si>
  <si>
    <t>a. Jika laporan monitoring dan evaluasi terhadap pemanfaatan
    teknologi informasi dalam pengukuran kinerja unit,
    operasionalisasi SDM, dan pemberian layanan kepada publik
    sudah dilakukan secara berkala;
b. Jika laporan monitoring dan evaluasi terhadap pemanfaatan
    teknologi informasi dalam pengukuran kinerja unit,
    operasionalisasi SDM, dan pemberian layanan kepada publik
    sudah dilakukan tetapi tidak secara berkala;
c. Jika tidak terdapat monitoring dan evaluasi terhadap
    pemanfaatan teknologi informasi dalam pengukuran kinerja
    unit, operasionalisasi SDM, dan pemberian layanan kepada
    publik.</t>
  </si>
  <si>
    <t>Apakah Kebijakan tentang  keterbukaan informasi publik telah diterapkan?</t>
  </si>
  <si>
    <t>a. Jika sudah terdapat Pejabat Pengelola Informasi Publik (PPID)
    yang menyebarkan seluruh informasi yang dapat diakses
    secara mutakhir dan lengkap;
b. Jika sudah terdapat PPID yang menyebarkan sebagian
    informasi yang dapat diakses secara mutakhir dan lengkap;
c. Jika belum ada PPID dan belum melakukan penyebaran
    informasi publik.</t>
  </si>
  <si>
    <t>Apakah telah dilakukan monitoring dan evaluasi pelaksanaan kebijakan keterbukaan informasi publik?</t>
  </si>
  <si>
    <t>a. Jika dilakukan monitoring dan evaluasi pelaksanaan kebijakan
    keterbukaan informasi publik dan telah ditindaklanjuti;
b. Jika monitoring dan evaluasi pelaksanaan kebijakan
    keterbukaan informasi publik telah dilakukan tetapi belum 
    ditindaklanjuti;
c. Jika monitoring dan evaluasi pelaksanaan kebijakan
    keterbukaan informasi publik belum dilakukan.</t>
  </si>
  <si>
    <t>Ya, jika kebutuhan pegawai yang disusun oleh unit kerja mengacu kepada peta jabatan dan hasil analisis beban kerja untuk masing-masing jabatan.</t>
  </si>
  <si>
    <t>a. Jika semua penempatan pegawai hasil rekrutmen murni
    mengacu kepada kebutuhan pegawai yang telah disusun per
    jabatan; 
b. Jika sebagian besar penempatan pegawai hasil rekrutmen
    murni mengacu kepada kebutuhan pegawai yang telah disusun
    per jabatan; 
c. Jika sebagian kecil penempatan pegawai hasil rekrutmen murni
    mengacu kepada kebutuhan pegawai yang telah disusun per
    jabatan; 
d. Jika penempatan pegawai hasil rekrutmen murni tidak
    mengacu kepada kebutuhan pegawai yang telah disusun per
    jabatan.</t>
  </si>
  <si>
    <t>Ya, jika sudah dilakukan monitoring dan evaluasi terhadap penempatan pegawai hasil rekrutmen untuk memenuhi kebutuhan jabatan dalam organisasi telah memberikan perbaikan terhadap kinerja unit kerja.</t>
  </si>
  <si>
    <t>Ya, jika dilakukan mutasi pegawai antar jabatan sebagai wujud dari pengembangan karier pegawai.</t>
  </si>
  <si>
    <t>a. Jika semua mutasi pegawai antar jabatan telah memperhatikan
    kompetensi jabatan dan mengikuti pola mutasi yang telah
    ditetapkan organisasi dan juga unit kerja memberikan
    pertimbangan terkait hal ini; 
b. Jika semua mutasi pegawai antar jabatan telah memperhatikan
    kompetensi jabatan dan mengikuti pola mutasi yang telah
    ditetapkan organisasi; 
c. Jika sebagian besar mutasi pegawai antar jabatan telah
    memperhatikan kompetensi jabatan dan mengikuti pola mutasi
    yang telah ditetapkan organisasi;
d. Jika sebagian kecil semua mutasi pegawai antar jabatan telah
    memperhatikan kompetensi jabatan dan mengikuti pola mutasi
    yang telah ditetapkan organisasi;
e. Jika mutasi pegawai antar jabatan belum memperhatikan
    kompetensi jabatan dan mengikuti pola mutasi yang telah
    ditetapkan organisasi.</t>
  </si>
  <si>
    <t>Ya, jika sudah dilakukan monitoring dan evaluasi terhadap kegiatan mutasi yang telah dilakukan dalam kaitannya dengan perbaikan kinerja.</t>
  </si>
  <si>
    <r>
      <t xml:space="preserve">Apakah Unit Kerja melakukan </t>
    </r>
    <r>
      <rPr>
        <i/>
        <sz val="11"/>
        <rFont val="Bookman Old Style"/>
        <family val="1"/>
      </rPr>
      <t>Training Need Analysis</t>
    </r>
    <r>
      <rPr>
        <sz val="11"/>
        <rFont val="Bookman Old Style"/>
        <family val="1"/>
      </rPr>
      <t xml:space="preserve"> Untuk pengembangan kompetensi?</t>
    </r>
  </si>
  <si>
    <t>Ya, jika sudah dilakukan Training Need Analysis Untuk pengembangan kompetensi.</t>
  </si>
  <si>
    <t>a. Jika semua rencana pengembangan kompetensi pegawai
    mempertimbangkan hasil pengelolaan kinerja pegawai; 
b. Jika sebagian besar rencana pengembangan kompetensi pegawai
    mempertimbangkan hasil pengelolaan kinerja pegawai; 
c. Jika sebagian kecil rencana pengembangan kompetensi pegawai
    mempertimbangkan hasil pengelolaan kinerja pegawai; 
d. Jika belum ada rencana pengembangan kompetensi pegawai yang
    mempertimbangkan hasil pengelolaan kinerja pegawai.</t>
  </si>
  <si>
    <t>Apakah terdapat kesenjangan kompetensi pegawai yang ada dengan standar kompetensi yang ditetapkan untuk masing-masing jabatan?</t>
  </si>
  <si>
    <t>a. Jika persentase kesenjangan kompetensi pegawai dengan standar
    kompetensi yang ditetapkan sebesar &lt;25%; 
b. Jika persentase kesenjangan kompetensi pegawai dengan standar
    kompetensi yang ditetapkan sebesar &gt;25%-50%; 
c. Jika  sebagian besar kompetensi pegawai dengan standar
    kompetensi yang ditetapkan untuk masing-masing jabatan &gt;50%
    -75%; 
d. Jika persentase kesenjangan kompetensi pegawai dengan standar
    kompetensi yang ditetapkan sebesar &gt;75%-100%.</t>
  </si>
  <si>
    <t>Apakah pegawai di Unit Kerja telah memperoleh kesempatan/hak untuk mengikuti diklat maupun pengembangan kompetensi lainnya?</t>
  </si>
  <si>
    <t>a. Jika seluruh pegawai di Unit Kerja telah memperoleh
    kesempatan/hak untuk mengikuti diklat maupun pengembangan
    kompetensi lainnya; 
b. Jika sebagian besar pegawai di Unit Kerja telah memperoleh
    kesempatan/hak untuk mengikuti diklat maupun pengembangan
    kompetensi lainnya; 
c. Jika sebagian kecil pegawai di Unit Kerja telah memperoleh
    kesempatan/hak untuk mengikuti diklat maupun pengembangan
    kompetensi lainnya; 
d. Jika belum ada pegawai di Unit Kerja telah memperoleh
    kesempatan/hak untuk mengikuti diklat maupun pengembangan
    kompetensi lainnya.</t>
  </si>
  <si>
    <t>Dalam pelaksanaan pengembangan kompetensi, apakah unit kerja melakukan upaya pengembangan kompetensi kepada pegawai (dapat melalui pengikutsertaan pada lembaga pelatihan, in-house training, atau melalui coaching, atau mentoring, dll)?</t>
  </si>
  <si>
    <t>a. Jika unit kerja melakukan upaya pengembangan kompetensi
    kepada seluruh pegawai; 
b. Jika unit kerja melakukan upaya pengembangan kompetensi
    kepada sebagian besar pegawai; 
c. Jika unit kerja melakukan upaya pengembangan kompetensi
    kepada sebagian kecil pegawai; 
d. Jika unit kerja belum melakukan upaya pengembangan
    kompetensi kepada pegawai.</t>
  </si>
  <si>
    <t>a. Jika monitoring dan evaluasi terhadap hasil pengembangan
    kompetensi dalam kaitannya dengan perbaikan kinerja telah
    dilakukan secara berkala; 
b. Jika monitoring dan evaluasi terhadap hasil pengembangan
    kompetensi dalam kaitannya dengan perbaikan kinerja telah
    dilakukan namun tidak secara berkala; 
c. Jika monitoring dan evaluasi terhadap hasil pengembangan
    kompetensi dalam kaitannya dengan perbaikan kinerja belum
    dilakukan.</t>
  </si>
  <si>
    <t>Apakah terdapat penetapan kinerja individu yang terkait dengan perjanjian kinerja organisasi?</t>
  </si>
  <si>
    <t>a. Jika seluruh penetapan kinerja individu terkait dengan kinerja
    organisasi serta perjanjian kinerja selaras dengan sasaran kinerja
    pegawai (SKP); 
b. Jika sebagian besar penetapan kinerja individu terkait dengan
    kinerja organisasi; 
c. Jika sebagian kecil penetapan kinerja individu terkait dengan
    kinerja organisasi; 
d. Jika belum ada penetapan kinerja individu terkait dengan kinerja
    organisasi.</t>
  </si>
  <si>
    <t>Apakah ukuran kinerja individu telah memiliki kesesuaian dengan indikator kinerja individu level diatasnya?</t>
  </si>
  <si>
    <t>Apakah Pengukuran kinerja individu dilakukan secara periodik?</t>
  </si>
  <si>
    <t xml:space="preserve">a. Jika pengukuran kinerja individu dilakukan secara bulanan;
b. Jika pengukuran kinerja individu dilakukan secara triwulanan;
c. Jika pengukuran kinerja individu dilakukan secara semesteran;
d. Jika pengukuran kinerja individu dilakukan secara tahunan;
e. Jika pengukuran kinerja individu belum dilakukan.
</t>
  </si>
  <si>
    <t>Apakah hasil penilaian kinerja individu telah dijadikan dasar untuk pemberian reward (pengembangan karir individu, penghargaan dll)?</t>
  </si>
  <si>
    <t>Ya, jika hasil hasil penilaian kinerja individu telah dijadikan dasar untuk pemberian reward (pengembangan karir individu, penghargaan dll).</t>
  </si>
  <si>
    <t>Apakah aturan disiplin/kode etik/kode perilaku telah dilaksanakan/diimplementasikan?</t>
  </si>
  <si>
    <t>a. Jika unit kerja telah mengimplementasikan seluruh aturan
    disiplin/kode etik/kode perilaku yang ditetapkan organisasi dan
    juga membuat inovasi terkait aturan disiplin/kode etik/kode
    perilaku yang sesuai dengan karakteristik unit kerja;
b. Jika unit kerja telah mengimplementasikan seluruh aturan
    disiplin/kode etik/kode perilaku yang ditetapkan organisasi; 
c. Jika unit kerja telah mengimplementasikan sebagian
    aturan disiplin/kode etik/kode perilaku yang ditetapkan
    organisasi;
d. Jika unit kerja belum mengimplementasikan aturan disiplin/kode
    etik/kode perilaku yang ditetapkan organisasi.</t>
  </si>
  <si>
    <t>Apakah data informasi kepegawaian unit kerja telah dimutakhirkan secara berkala?</t>
  </si>
  <si>
    <t>a. Jika data informasi kepegawaian unit kerja dapat diakses oleh pegawai dan dimutakhirkan setiap ada perubahan data pegawai; 
b. Jika data informasi kepegawaian unit kerja dapat diakses oleh pegawai dan  dimutakhirkan namun secara berkala; 
c. Jika data informasi kepegawaian unit kerja belum dimutakhirkan.</t>
  </si>
  <si>
    <t>Apakah pimpinan terlibat secara langsung pada saat penyusunan Perencanaan?</t>
  </si>
  <si>
    <t>a. Jika seluruh pimpinan unit kerja terlibat dalam penyusunan
    perencanaan;
b. Jika sebagian pimpinan  unit kerja terlibat dalam penyusunan
    perencanaan;
c. Jika tidak ada keterlibatan pimpinan dalam penyusunan
    perencanaan.</t>
  </si>
  <si>
    <t>a. Jika seluruh pimpinan unit kerja terlibat dalam penyusunan
    perjanjian kinerja;
b. Jika sebagian pimpinan unit kerja terlibat dalam penyusunan
    perjanjian kinerja;
c. Jika tidak ada keterlibatan pimpinan dalam penyusunan 
    perjanjian kinerja.</t>
  </si>
  <si>
    <t>Apakah pimpinan memantau pencapaian kinerja secara berkala?</t>
  </si>
  <si>
    <t>a. Jika seluruh pimpinan unit kerja terlibat dalam pemantauan
    pencapaian kinerja dan menindaklanjuti hasil pemantauan;
b. Jika seluruh pimpinan unit kerja terlibat dalam pemantauan
    pencapaian kinerja tetapi tidak ada tindak lanjut hasil
    pemantauan;
c. Jika sebagian pimpinan unit kerja terlibat dalam pemantauan
    pencapaian kinerja;
d. Jika tidak ada keterlibatan pimpinan dalam memantau pencapaian
    kinerja.</t>
  </si>
  <si>
    <t>Apakah dokumen perencanaan sudah ada?</t>
  </si>
  <si>
    <t>ya, jika unit kerja memiliki dokumen perencanaan lengkap.</t>
  </si>
  <si>
    <t>Apakah dokumen perencanaan telah berorientasi hasil?</t>
  </si>
  <si>
    <t>ya, jika perencanaan telah berorientasi hasil.</t>
  </si>
  <si>
    <t>Apakah terdapat Indikator Kinerja Utama (IKU)?</t>
  </si>
  <si>
    <t>ya, jika unit kerja memiliki IKU.</t>
  </si>
  <si>
    <t>Apakah indikator kinerja telah SMART?</t>
  </si>
  <si>
    <t>a. Jika seluruh indikator kinerja unit kerja telah SMART; 
b. Jika sebagian besar indikator kinerja unit kerja telah SMART; 
c. Jika sebagian kecil indikator kinerja unit kerja telah SMART; 
d. Jika belum ada indikator kinerja unit kerja yang SMART.</t>
  </si>
  <si>
    <t>Apakah laporan kinerja telah disusun tepat waktu?</t>
  </si>
  <si>
    <t>Ya, jika unit kerja telah menyusun laporan kinerja tepat waktu.</t>
  </si>
  <si>
    <t>Apakah pelaporan kinerja telah memberikan informasi tentang kinerja?</t>
  </si>
  <si>
    <t>a. Jika seluruh pelaporan kinerja telah memberikan informasi
    tentang kinerja; 
b. Jika sebagian pelaporan kinerja belum memberikan informasi
    tentang kinerja; 
c. Jika seluruh pelaporan kinerja belum memberikan informasi
    tentang kinerja.</t>
  </si>
  <si>
    <t>Apakah terdapat upaya peningkatan kapasitas SDM yang menangani akuntabilitas kinerja?</t>
  </si>
  <si>
    <t>ya, jika terdapat upaya peningkatan kapasitas SDM yang menangani akuntabilitas kinerja.</t>
  </si>
  <si>
    <t>Apakah pengelolaan akuntabilitas kinerja dilaksanakan oleh SDM yang kompeten?</t>
  </si>
  <si>
    <t>a. Jika pengelolaan akuntabilitas kinerja dilaksanakan oleh seluruh
    SDM yang kompeten; 
b. Jika pengelolaan akuntabilitas kinerja dilaksanakan oleh  sebagian SDM yang kompeten; 
c. Jika pengelolaan akuntabilitas kinerja belum dilaksanakan oleh
    seluruh SDM yang kompeten.</t>
  </si>
  <si>
    <t>a. Jika public campaign telah dilakukan secara berkala;
b. Jika public campaign dilakukan tidak secara berkala;
c. Jika belum dilakukan public campaign.</t>
  </si>
  <si>
    <t>Apakah pengendalian gratifikasi telah diimplementasikan?</t>
  </si>
  <si>
    <t>a. Jika Unit Pengendalian Gratifikasi, pengendalian gratifikasi telah
    menjadi bagian dari prosedur;
b. Jika Unit Pengendalian Gratifikasi, upaya pengendalian gratifikasi
    telah mulai dilakukan;
c. Jika telah membentuk Unit Pengendalian Gratifikasi tetapi belum
    terdapat prosedur pengendalian;
d. Jika belum memiliki Unit Pengendalian Gratifikasi.</t>
  </si>
  <si>
    <t>Apakah telah dibangun lingkungan pengendalian?</t>
  </si>
  <si>
    <t>a. Jika unit kerja membangun seluruh lingkungan pengendalian
    sesuai dengan yang ditetapkan organisasi dan juga membuat
    inovasi terkait lingkungan pengendalian yang sesuai dengan
    karakteristik unit kerja; 
b. Jika unit kerja membangun seluruh lingkungan pengendalian
    sesuai dengan yang ditetapkan organisasi; 
c. Jika unit kerja membangun sebagian besar lingkungan
    pengendalian sesuai dengan yang ditetapkan organisasi; 
d. Jika unit kerja membangun sebagian kecil lingkungan
    pengendalian sesuai dengan yang ditetapkan organisasi; 
e. Jika unit kerja belum membangun lingkungan pengendalian.</t>
  </si>
  <si>
    <t>Apakah telah dilakukan penilaian risiko atas pelaksanaan kebijakan?</t>
  </si>
  <si>
    <t>a. Jika unit kerja melakukan penilaian risiko atas seluruh
    pelaksanaan kebijakan sesuai dengan yang ditetapkan organisasi
    dan juga membuat inovasi terkait lingkungan pengendalian yang
    sesuai dengan karakteristik unit kerja; 
b. Jika unit kerja melakukan penilaian risiko atas seluruh
    pelaksanaan kebijakan sesuai dengan yang ditetapkan organisasi; 
c. Jika melakukan penilaian risiko atas sebagian besar pelaksanaan
    kebijakan sesuai dengan yang ditetapkan organisasi; 
d. Jika melakukan penilaian risiko atas sebagian kecil pelaksanaan
    kebijakan sesuai dengan yang ditetapkan organisasi;
e. Jika unit kerja belum melakukan penilaian resiko.</t>
  </si>
  <si>
    <t>Apakah telah dilakukan kegiatan pengendalian untuk meminimalisir risiko yang telah diidentifikasi?</t>
  </si>
  <si>
    <t>a. Jika unit kerja melakukan kegiatan pengendalian untuk
    meminimalisir resiko sesuai dengan yang ditetapkan organisasi
    dan juga membuat inovasi terkait kegiatan pengendalian untuk
    meminimalisir resiko yang sesuai dengan karakteristik unit kerja;
b. Jika unit kerja melakukan kegiatan pengendalian untuk
    meminimalisir resiko sesuai dengan yang ditetapkan organisasi;
c. Jika unit kerja belum melakukan kegiatan pengendalian untuk
    meminimalisir resiko.</t>
  </si>
  <si>
    <t>Apakah SPI telah diinformasikan dan dikomunikasikan kepada seluruh pihak terkait?</t>
  </si>
  <si>
    <t xml:space="preserve">a. Jika SPI telah diinformasikan dan dikomunikasikan kepada
    seluruh pihak terkait;
b. Jika SPI telah diinformasikan dan dikomunikasikan kepada
    sebagian pihak terkait;
c. Jika SPI belum diinformasikan dan dikomunikasikan kepada pihak
    terkait.
</t>
  </si>
  <si>
    <t>Apakah kebijakan Pengaduan masyarakat telah diimplementasikan?</t>
  </si>
  <si>
    <t>a. Jika unit kerja mengimplementasikan seluruh kebijakan
    pengaduan masyarakat sesuai dengan yang ditetapkan organisasi
    dan juga membuat inovasi terkait pengaduan masyarakat yang
    sesuai dengan karakteristik unit kerja; 
b. Jika unit kerja telah mengimplementasikan seluruh kebijakan
    pengaduan masyarakat sesuai dengan yang ditetapkan 
    organisasi; 
c. Jika unit kerja belum mengimplementasikan kebijakan pengaduan
    masyarakat.</t>
  </si>
  <si>
    <t>Penanganan Pengaduan Masyarakat</t>
  </si>
  <si>
    <t>%</t>
  </si>
  <si>
    <t>Penilaian ini menghitung realisasi penanganan pengaduan masyarakat yang harus diselesaikan.</t>
  </si>
  <si>
    <t>a. Jumlah pengaduan masyarakat yang harus ditindaklanjuti</t>
  </si>
  <si>
    <t>Jumlah</t>
  </si>
  <si>
    <t>b. Jumlah pengaduan masyarakat yang sedang diproses</t>
  </si>
  <si>
    <t>c. Jumlah pengaduan masyarakat yang  selesai ditindaklanjuti</t>
  </si>
  <si>
    <t>Apakah telah dilakukan monitoring dan evaluasi atas penanganan pengaduan masyarakat?</t>
  </si>
  <si>
    <t>a. Jika penanganan pengaduan masyarakat dimonitoring dan
    evaluasi secara berkala;
b. Jika penanganan pengaduan masyarakat dimonitoring dan
    evaluasi tetapi tidak secara berkala;
c. Jika penanganan pengaduan masyarakat belum di monitoring dan
    evaluasi.</t>
  </si>
  <si>
    <t>Apakah hasil evaluasi atas penanganan pengaduan masyarakat telah ditindaklanjuti?</t>
  </si>
  <si>
    <t>a. Jika seluruh hasil evaluasi atas penanganan pengaduan telah
    ditindaklanjuti oleh unit kerja;
b. Jika sebagian hasil evaluasi atas penanganan pengaduan telah
    ditindaklanjuti oleh unit kerja;
c. Jika hasil evaluasi atas penanganan pengaduan belum
    ditindaklanjuti.</t>
  </si>
  <si>
    <t>Ya, jika Whistle Blowing System telah di internalisasi di unit kerja.</t>
  </si>
  <si>
    <r>
      <t xml:space="preserve">Apakah telah dilakukan evaluasi atas penerapan </t>
    </r>
    <r>
      <rPr>
        <i/>
        <sz val="11"/>
        <rFont val="Bookman Old Style"/>
        <family val="1"/>
      </rPr>
      <t>Whistle Blowing System?</t>
    </r>
  </si>
  <si>
    <t>a. Jika penerapan Whistle Blowing System dimonitoring dan evaluasi
    secara berkala; 
b. Jika penerapan Whistle Blowing System dimonitoring dan evaluasi
    tidak secara berkala;
c. Jika penerapan Whistle Blowing System belum di monitoring dan
    evaluasi.</t>
  </si>
  <si>
    <r>
      <t xml:space="preserve">Apakah hasil evaluasi atas penerapan </t>
    </r>
    <r>
      <rPr>
        <i/>
        <sz val="11"/>
        <rFont val="Bookman Old Style"/>
        <family val="1"/>
      </rPr>
      <t xml:space="preserve">Whistle Blowing System </t>
    </r>
    <r>
      <rPr>
        <sz val="11"/>
        <rFont val="Bookman Old Style"/>
        <family val="1"/>
      </rPr>
      <t xml:space="preserve">telah ditindaklanjuti? </t>
    </r>
  </si>
  <si>
    <t>a. Jika seluruh hasil evaluasi atas penerapan Whistle Blowing
    System telah ditindaklanjuti oleh unit kerja;
b. Jika sebagian hasil evaluasi atas penerapan Whistle Blowing
    System telah ditindaklanjuti oleh unit kerja;
c. Jika hasil evaluasi atas penerapan Whistle Blowing System belum
    ditindaklanjuti.</t>
  </si>
  <si>
    <t>Apakah telah terdapat identifikasi/pemetaan benturan kepentingan dalam tugas fungsi utama?</t>
  </si>
  <si>
    <t>a. Jika sudah terdapat  identifikasi/pemetaan benturan kepentingan
    tetapi pada seluruh tugas fungsi utama;
b. Jika sudah terdapat  identifikasi/pemetaan benturan kepentingan
    tetapi pada sebagian besar tugas fungsi utama;
c. Jika sudah terdapat  identifikasi/pemetaan benturan kepentingan
    tetapi pada sebagian kecil tugas fungsi utama;
d. Jika belum terdapat  identifikasi/pemetaan benturan kepentingan
    dalam tugas fungsi utama.</t>
  </si>
  <si>
    <t>Apakah penanganan Benturan Kepentingan telah disosialisasikan/internalisasi?</t>
  </si>
  <si>
    <t>a. Jika penanganan Benturan Kepentingan disosialiasikan/
    diinternalisasikan ke seluruh layanan;
b. Jika penanganan Benturan Kepentingan disosialiasikan/
    diinternalisasikan ke sebagian besar layanan;
c.  Jika penanganan Benturan Kepentingan disosialiasikan/
    diinternalisasikan ke sebagian kecil layanan;
d.  Jika penanganan Benturan Kepentingan belum disosialiasikan/
    diinternalisasikan ke seluruh layanan.</t>
  </si>
  <si>
    <t>Apakah penanganan Benturan Kepentingan telah diimplementasikan?</t>
  </si>
  <si>
    <t>a. Jika penanganan Benturan Kepentingan diimplementasikan ke
    seluruh layanan;
b. Jika penanganan Benturan Kepentingan diimplementasikan ke
    sebagian besar layanan;
c. Jika penanganan Benturan Kepentingan diimplementasikan ke
    sebagian kecil layanan;
d. Jika penanganan Benturan Kepentingan belum 
    diimplementasikan ke seluruh layanan.</t>
  </si>
  <si>
    <t>Apakah telah dilakukan evaluasi atas Penanganan Benturan Kepentingan?</t>
  </si>
  <si>
    <t>a. Jika penanganan Benturan Kepentingan dievaluasi secara berkala
    oleh unit kerja;
b. Jika penanganan Benturan Kepentingan dievaluasi tetapi tidak
    secara berkala oleh unit kerja;
c. Jika penanganan Benturan Kepentingan belum dievaluasi oleh
    unit kerja.</t>
  </si>
  <si>
    <t>Apakah hasil evaluasi atas Penanganan Benturan Kepentingan telah ditindaklanjuti?</t>
  </si>
  <si>
    <t>a. Jika seluruh hasil evaluasi atas Penanganan Benturan
    Kepentingan telah ditindaklanjuti oleh unit kerja;
b. Jika sebagian hasil evaluasi atas Penanganan Benturan
    Kepentingan telah ditindaklanjuti oleh unit kerja;
c. Jika belum ada hasil evaluasi atas Penanganan Benturan
    Kepentingan yang ditindaklanjuti unit kerja.</t>
  </si>
  <si>
    <t>Apakah terdapat kebijakan standar pelayanan?</t>
  </si>
  <si>
    <t>a. Jika unit kerja memiliki kebijakan standar pelayanan yang
    ditetapkan organisasi dan juga membuat inovasi terkait standar
    pelayanan yang sesuai dengan karakteristik unit kerja ;
b. Jika unit kerja memiliki kebijakan standar pelayanan yang
    ditetapkan organisasi;
c. Jika unit kerja belum memiliki kebijakan standar pelayanan.</t>
  </si>
  <si>
    <t>Apakah standar pelayanan telah dimaklumatkan?</t>
  </si>
  <si>
    <t>a. Jika unit kerja memaklumatkan seluruh standar pelayanan sesuai
    dengan yang ditetapkan organisasi dan juga membuat inovasi
    terkait maklumat standar pelayanan yang sesuai dengan
    karakteristik unit kerja; 
b. Jika unit kerja memaklumatkan seluruh standar pelayanan 
    sesuai dengan yang ditetapkan organisasi; 
c. Jika unit kerja memaklumatkan sebagian besar standar pelayanan
    sesuai dengan yang ditetapkan organisasi; 
d. Jika  unit kerja telah memaklumatkan sebagian kecil standar
    pelayanan sesuai dengan yang ditetapkan organisasi;
e. Jika belum terdapat standar pelayanan yang telah 
    dimaklumatkan.</t>
  </si>
  <si>
    <t>Apakah terdapat SOP bagi pelaksanaan standar pelayanan?</t>
  </si>
  <si>
    <t>a. Jika unit kerja menerapkan seluruh SOP sesuai dengan yang
    ditetapkan organisasi  dan juga membuat inovasi terkait SOP yang
    sesuai dengan karakteristik unit kerja; 
b. Jika unit kerja menerapkan seluruh SOP sesuai dengan yang
    ditetapkan organisasi; 
c. Jika unit kerja menerapkan sebagian besar SOP sesuai dengan
    yang ditetapkan organisasi ; 
d. Jika  unit kerja menerapkan sebagian kecil SOP sesuai dengan
    yang ditetapkan organisasi;
e. Jika unit kerja belum mempunyai SOP tentang pelaksanaan
    standar pelayanan.</t>
  </si>
  <si>
    <t>Apakah telah dilakukan reviu dan perbaikan atas standar pelayanan dan SOP?</t>
  </si>
  <si>
    <t>a. Jika unit kerja melakukan reviu dan perbaikan atas standar
    pelayanan dan SOP sesuai dengan yang ditetapkan organisasi dan
    juga unit kerja berinisiatif melakukan reviu dan perbaikan atas
    standar pelayanan dan SOP;
b. Jika unit kerja melakukan reviu dan perbaikan atas standar
    pelayanan dan SOP sesuai dengan yang ditetapkan organisasi;
c. Jika unit kerja belum melakukan reviu dan perbaikan atas standar
    pelayanan dan SOP.</t>
  </si>
  <si>
    <t>Apakah telah dilakukan sosialisasi/pelatihan dalam upaya penerapan Budaya Pelayanan Prima?</t>
  </si>
  <si>
    <t>a. Jika sudah terdapat sosialisasi/pelatihan dalam upaya penerapan
    budaya pelayanan prima pada sseluruh pegawai yang memberikan
    pelayanan;
b. Jika sudah terdapat sosialisasi/pelatihan dalam upaya penerapan
    budaya pelayanan prima pada sebagian besar pegawai yang
    memberikan pelayanan;
c. Jika sudah terdapat sosialisasi/pelatihan dalam upaya penerapan
    budaya pelayanan prima pada sebagian kecil pegawai yang
    memberikan pelayanan;
d. Jika belum terdapat  sosialisasi/pelatihan dalam upaya penerapan
    Budaya Pelayanan Prima.</t>
  </si>
  <si>
    <t>Apakah informasi tentang pelayanan mudah diakses melalui berbagai media?</t>
  </si>
  <si>
    <t>a. Jika informasi pelayanan dapat diakses melalui berbagai media
    (misal: papan pengumuman, website, media sosial, media cetak,
    media televisi, radio dsb);
b. Jika informasi pelayanan dapat diakses melalui beberapa media
    (misal: papan pengumuman, selebaran, dsb);
c. Jika informasi pelayanan belum dapat diakses melalui berbagai
    media.</t>
  </si>
  <si>
    <t>a. Jika telah terdapat sistem sanksi/reward bagi pelaksana layanan
    serta pemberian kompensasi kepada penerima layanan bila
    layanan tidak sesuai standar dan sudah diimplementasikan;
b. Jika telah terdapat sistem sanksi/reward bagi pelaksana layanan
    serta pemberian kompensasi kepada penerima layanan bila
    layanan tidak sesuai standar ada namun belum
    diimplementasikan;
c. Jika belum terdapat sistem sanksi/reward bagi pelaksana layanan
    serta pemberian kompensasi kepada penerima layanan bila
    layanan tidak sesuai standar.</t>
  </si>
  <si>
    <t>Apakah telah terdapat sarana layanan terpadu/terintegrasi?</t>
  </si>
  <si>
    <t xml:space="preserve">a. Jika seluruh pelayanan sudah dilakukan secara terpadu/terintegrasi;
b. Jika sebagian besar pelayanan sudah dilakukan secara terpadu/terintegrasi;
c. Jika sebagian kecil pelayanan sudah dilakukan secara terpadu/terintegrasi;
d. Jika tidak ada pelayanan yang dilakukan secara terpadu/terintegrasi.
</t>
  </si>
  <si>
    <t>Apakah terdapat inovasi pelayanan?</t>
  </si>
  <si>
    <t>a. Jika unit kerja telah memiliki inovasi pelayanan yang  berbeda
    dengan unit kerja lain dan mendekatkan pelayanan dengan
    masyarakat serta telah direplikasi
b. Jika unit kerja telah memiliki inovasi pelayanan yang  berbeda
    dengan unit kerja lain dan mendekatkan pelayanan dengan
    masyarakat;
c. Jika unit kerja memiliki inovasi yang merupakan replikasi dan pengembangan dari inovasi yang sudah ada 
d. Jika unit kerja telah memiliki inovasi akan tetapi merupakan pelaksanaan inovasi dari instansi pemerintah 
e. Jika  unit kerja belum memiliki inovasi pelayanan.</t>
  </si>
  <si>
    <t>Apakah telah dilakukan survey kepuasan masyarakat terhadap pelayanan?</t>
  </si>
  <si>
    <t>a. Jika survey kepuasan masyarakat terhadap pelayanan dilakukan
    secara berkala;
b. Jika survey kepuasan masyarakat terhadap pelayanan tidak
    berkala;
c. Jika belum ada survey kepuasan masyarakat terhadap pelayanan.</t>
  </si>
  <si>
    <t>Apakah hasil survey kepuasan masyarakat dapat diakses secara terbuka?</t>
  </si>
  <si>
    <t>a. Jika hasil survei kepuasan masyarakat dapat diakses melalui
    berbagai media (misal: papan pengumuman, website, media sosial,
    media cetak, media televisi, radio dsb);
b. Jika hasil survei kepuasan masyarakat dapat diakses melalui
    beberapa media (misal: papan pengumuman, selebaran, dsb);
c. Jika hasil survei kepuasan masyarakat belum dapat diakses
    melalui berbagai media.</t>
  </si>
  <si>
    <t>Apakah dilakukan tindak lanjut atas hasil survey kepuasan masyarakat?</t>
  </si>
  <si>
    <t>a. Jika dilakukan tindak lanjut atas seluruh hasil survey kepuasan
    masyarakat;
b. Jika dilakukan tindak lanjut atas sebagian besar hasil survey
    kepuasan masyarakat;
c. Jika dilakukan tindak lanjut atas sebagian kecil hasil survey
    kepuasan masyarakat;
d. Jika belum dilakukan tindak lanjut atas hasil survey kepuasan
    masyarakat.</t>
  </si>
  <si>
    <t>N ASESOR</t>
  </si>
  <si>
    <t xml:space="preserve">Semua anggota organisasi (sivitas akademika) sudah terlibat dalam pembangunan zona integritas dibuktikan melalui Penetapan SK Dekan tentang Pencanangan zona integritas dengan melibatkan dosen, tendik dan mahasiswa. </t>
  </si>
  <si>
    <t>Peningkatan kapasitas SDM yang menangani akuntabilitas kinerja dilaksanakan melalui kegiatan capacity building berupa pelatihan dan juga workshop berkala dengan melibatkan narasumber yang kompeten dalam hal akuntabilitas kinerja</t>
  </si>
  <si>
    <t>Public campaign telah dilakukan secara berkala. Sosialisasi secara pasif diberikan melalui Peraturan Rektor, SE Dekan, penempatan standing banner di Gedung Dekanat dan gedung-gedung departemen, penyebaran poster, berita di situs FT, post Instagram, dan pop-up informasi di sistem informasi Single Sign On (SSO). Sosialisasi aktif dilakukan dengan paparan langsung oleh pimpinan FT kepada semua Ketua Departemen dan Senat Akademik FT, penandatanganan komitmen Kadep, lalu dilanjutkan dengan paparan para Kadep kepada seluruh dosen, tendik, dan perwalian mahasiswa melalui himpunan di lingkungan departemen masing-masing.</t>
  </si>
  <si>
    <t>Implementasi pengendalian gratifikasi dilakukan sesuai Peraturan Rektor terkait, dilengkapi dengan pedoman pengendalian gratifikasi. Inovasi diwujudkan melalui pembentukan unit pengendalian gratifikasi (UPG), sistem informasi pelaporan gratifikasi secara daring dan luring, serta lemari pajang hasil pelaporan gratifikasi. Setiap kegiatan yang dilakukan juga mencerminkan bahwa pengendalian gratifikasi memang sudah menjadi prosedur standar yang wajib dipenuhi, misal dengan adanya SIMASET, sistem informasi manajemen aset yang juga mampu mencegah kemungkinan terjadinya gratifikasi.</t>
  </si>
  <si>
    <t>Pembangunan lingkungan pengendalian didasarkan pada Statuta Undip, Peta Jalan RB Undip, dan peraturan Rektor terkait. 
Lingkungan pengendalian dibangun dengan membentuk tim penjaminan mutu fakultas (TPMF), membentuk tim gugus penjaminan mutu (GPM) di tingkat departemen, melaksanakan Pakta Integritas, serta menyampaikan LHKPN dan LHKASN secara berkala.
Sebagai inovasi lingkungan pengendalian yang sesuai dengan karakteristiknya, diimplementasikan sistem informasi dalam berbagai kegiatan untuk mengendalikan risiko yang ada, seperti SIAP untuk pendidikan, Kulon untuk aktivitas perkuliahan, SIP3MU untuk penelitian dan pengabdian masyarakat, Presensi online dengan location sharing, dan lain sebagainya.</t>
  </si>
  <si>
    <t>Fakultas Teknik, melalui TPMF, melakukan penilaian risiko atas seluruh indikator kinerja utama (IKU) sebagai bentuk pelaksanaan kebijakan yang ditetapkan Undip. Inovasi ditunjukkan dalam bentuk aktivitas rutin seperti: evaluasi anggaran, monev penelitian dan pengabdian masyarakat, dan evaluasi kuliah online; juga sistem informasi seperti: SIAP yang mewadahi evaluasi hasil belajar tahap I, II, III, dan pembimbingan tugas akhir, serta SIPRESMA untuk prestasi mahasiswa.</t>
  </si>
  <si>
    <t>Fakultas Teknik, melalui TPMF, menetapkan pengendalian risiko atas seluruh indikator kinerja utama (IKU) sebagai bentuk pelaksanaan kebijakan yang ditetapkan Undip. Inovasi pengendalian risiko ditunjukkan dalam bentuk sistem informasi dalam kegiatan pendidikan, penelitian, dan pengabdian masyarakat, baik bagi dosen, tendik, dan mahasiswa.</t>
  </si>
  <si>
    <t xml:space="preserve">SPI telah diinformasikan dan dikomunikasikan kepada seluruh civitas akademika dan masyarakat, yaitu dengan adanya sosialisasi peta manajemen risiko, review maturitas penyelenggaraan SPIP, Pejabat Pengelola Informasi dan Dokumentasi (PPID) Undip, keterbukaan hasil survey pada situs FT, dan kegiatan sosialisasi rutin seperti contohnya workshop pemahaman administrasi instansi pemeritahan. </t>
  </si>
  <si>
    <t>Implementasi kebijakan pengaduan masyarakat didasarkan pada Peraturan Rektor. Inovasi fasilitas diberikan secara daring di situs universitas melalui Halo Undip, daring di situs FT melalui Helpdesk FT dan Lapor Pelanggaran, serta luring melalui Kotak Saran di Dekanat FT. Inovasi layanan pengaduan juga diberikan melalui penanganan di media sosial.</t>
  </si>
  <si>
    <t>Terdapat laporan hasil penanganan pengaduan masyarakat per bulan selama setahun terakhir yang telah ditindaklanjuti.</t>
  </si>
  <si>
    <t>Monitoring dan evaluasi atas penanganan pengaduan masyarakat dilakukan berkala setiap bulan.</t>
  </si>
  <si>
    <t>Seluruh hasil evaluasi atas penanganan pengaduan masyarakat telah ditindaklanjuti masing-masing bagian terkait.</t>
  </si>
  <si>
    <t>Ya, WBS telah diinternalisasi berdasarkan Peraturan Rektor terkait, melalui SE Dekan, lalu dilanjutkan dengan sosialisasi secara terstruktur, sistematis, dan masif oleh pimpinan FT kepada para Kadep dan Senat Akademik FT, serta oleh Kadep kepada setiap dosen, tendik, dan mahasiswa melalui perwakilan himpunan di lingkungan departemen masing-masing. Perihal WBS juga selalu disampaikan pimpinan FT saat rapat kerja fakultas.</t>
  </si>
  <si>
    <t>Kebijakan WBS diterapkan melalui keterbukaan pimpinan FT atas setiap aduan civitas akademika. Jika dahulu pengaduan diberikan secara lisan/tulisan langsung kepada pejabat yang berwenang, maka kali ini muncul inovasi berupa fasilitas pelaporan secara daring di situs FT dan secara luring melalui kotak saran di Dekanat FT, yang didukung dengan pedoman penanganan WBS.</t>
  </si>
  <si>
    <t>Telah dilakukan monitoring dan evaluasi berkala setiap bulan terhadap penerapan WBS.</t>
  </si>
  <si>
    <t>Seluruh hasil evaluasi atas penerapan WBS telah ditindaklanjuti.</t>
  </si>
  <si>
    <t xml:space="preserve">Identifikasi BK dalam tugas fungsi utama didasarkan pada Peraturan Rektor dan SK Komitmen Dekan, lalu diterapkan melalui survey potensi BK bagi setiap pegawai dan pemetaan potensi BK dalam masing-masing tupoksi pegawai. </t>
  </si>
  <si>
    <t>Penanganan BK telah diinternalisasikan melalui Peraturan Rektor, SE Dekan, SK Komitmen Dekan, yang dilanjutkan sosilasasi secara masif oleh pimpinan FT kepada para Kadep, dilanjutkan oleh Kadep kepada para dosen dan tendik di lingkungan masing-masing departemen. Sebagai tindak penanganan potensi BK, diterapkan pula aturan dalam berbagai kegiatan seperti tata cara pemilihan Kadep dan Kaprodi, serta tata cara pemilihan penyedia barang dan jasa.</t>
  </si>
  <si>
    <t>Penanganan BK telah diimplementasikan ke seluruh bagian melalui pemetaan potensi BK dalam tugas pokok dan fungsi pegawai, serta survey potensi BK di lingkungan FT. Hal ini didukung juga dengan adanya pedoman penanganan BK dan fasilitas pelaporan BK secara daring di situs FT.</t>
  </si>
  <si>
    <t>Penanganan BK telah dievaluasi secara berkala, baik melalui survey potensi BK, pemetaan potensi BK, maupun laporan mandiri yang masuk ke fasilitas pelaporan di situs FT atau jalur pelaporan lainnya.</t>
  </si>
  <si>
    <t>Seluruh hasil evaluasi atas penanganan BK telah ditindaklanjuti.</t>
  </si>
  <si>
    <t>Buku Prosedur Kerja Fakultas Teknik disusun pada bulanJuli 2016 dan sudah didistribusikan ke tiap – tiap Departemen yang ada di Fakultas Teknik 
Pembelajaran Online dengan Kulon (kuliah Online) dan Rapat dengan Ms Teams
Sidang Tugas Akhir dan pengumpulan berkas softfile di departemen</t>
  </si>
  <si>
    <t xml:space="preserve">• Telah dilakukan reviu Terhadap SOP dengan tanggal terbaru dan SOP - Sop baru dalam menhadapai pelayanan selama pandemi </t>
  </si>
  <si>
    <t xml:space="preserve">
</t>
  </si>
  <si>
    <t xml:space="preserve">Tindak lanjut dilakukan dengan menjawab hasil survey kepuasan masyarakat dengan pelaksanaan kegiatan di Fakultas Seperti:
1. Dilakukan pembelajaran online
2. Pelayanan sesuai dengan protocol covid-19
3. Workshop dan peningkatan system K3 di Fakultas dan Departemen
</t>
  </si>
  <si>
    <t>OK</t>
  </si>
  <si>
    <t>Apakah terdapat dokumen rencana kerja pembangunan Zona Integritas menuju WBK/WBBM?</t>
  </si>
  <si>
    <r>
      <t xml:space="preserve">Apakah pimpinan berperan sebagai </t>
    </r>
    <r>
      <rPr>
        <i/>
        <sz val="11"/>
        <rFont val="Bookman Old Style"/>
        <family val="1"/>
      </rPr>
      <t>role model</t>
    </r>
    <r>
      <rPr>
        <sz val="11"/>
        <rFont val="Bookman Old Style"/>
        <family val="1"/>
      </rPr>
      <t xml:space="preserve"> dalam pelaksanaan Pembangunan WBK/WBBM?</t>
    </r>
  </si>
  <si>
    <r>
      <rPr>
        <b/>
        <i/>
        <sz val="11"/>
        <rFont val="Bookman Old Style"/>
        <family val="1"/>
      </rPr>
      <t>E-Office</t>
    </r>
    <r>
      <rPr>
        <b/>
        <sz val="11"/>
        <rFont val="Bookman Old Style"/>
        <family val="1"/>
      </rPr>
      <t xml:space="preserve"> (4) </t>
    </r>
  </si>
  <si>
    <t>Apakah pimpinan terlibat secara langsung pada saat penyusunan Perjanjian Kinerja?</t>
  </si>
  <si>
    <r>
      <t xml:space="preserve">Apakah telah dilakukan </t>
    </r>
    <r>
      <rPr>
        <i/>
        <sz val="11"/>
        <rFont val="Bookman Old Style"/>
        <family val="1"/>
      </rPr>
      <t xml:space="preserve">public campaign </t>
    </r>
    <r>
      <rPr>
        <sz val="11"/>
        <rFont val="Bookman Old Style"/>
        <family val="1"/>
      </rPr>
      <t>tentang pengendalian gratifikasi?</t>
    </r>
  </si>
  <si>
    <r>
      <t xml:space="preserve">Apakah </t>
    </r>
    <r>
      <rPr>
        <i/>
        <sz val="11"/>
        <rFont val="Bookman Old Style"/>
        <family val="1"/>
      </rPr>
      <t>Whistle Blowing System</t>
    </r>
    <r>
      <rPr>
        <sz val="11"/>
        <rFont val="Bookman Old Style"/>
        <family val="1"/>
      </rPr>
      <t xml:space="preserve"> sudah di internalisasi?</t>
    </r>
  </si>
  <si>
    <r>
      <rPr>
        <i/>
        <sz val="11"/>
        <rFont val="Bookman Old Style"/>
        <family val="1"/>
      </rPr>
      <t xml:space="preserve">Apakah Whistle Blowing System </t>
    </r>
    <r>
      <rPr>
        <sz val="11"/>
        <rFont val="Bookman Old Style"/>
        <family val="1"/>
      </rPr>
      <t xml:space="preserve">telah diterapkan? </t>
    </r>
  </si>
  <si>
    <r>
      <t xml:space="preserve">Apakah telah terdapat sistem </t>
    </r>
    <r>
      <rPr>
        <i/>
        <sz val="11"/>
        <rFont val="Bookman Old Style"/>
        <family val="1"/>
      </rPr>
      <t>punishment</t>
    </r>
    <r>
      <rPr>
        <sz val="11"/>
        <rFont val="Bookman Old Style"/>
        <family val="1"/>
      </rPr>
      <t>(sanksi)/</t>
    </r>
    <r>
      <rPr>
        <i/>
        <sz val="11"/>
        <rFont val="Bookman Old Style"/>
        <family val="1"/>
      </rPr>
      <t xml:space="preserve">reward </t>
    </r>
    <r>
      <rPr>
        <sz val="11"/>
        <rFont val="Bookman Old Style"/>
        <family val="1"/>
      </rPr>
      <t>bagi pelaksana layanan serta pemberian kompensasi kepada penerima layanan bila layanan tidak sesuai standar?</t>
    </r>
  </si>
  <si>
    <t>: 2021</t>
  </si>
  <si>
    <t xml:space="preserve">NAMA UNIT KERJA </t>
  </si>
  <si>
    <t>: Fakultas Teknik - Universits Diponegoro</t>
  </si>
  <si>
    <t>FAKULTAS TEKNIK UNIVERSITAS DIPONEGORO</t>
  </si>
  <si>
    <t xml:space="preserve">Tim Kerja Zona Integritas dibentuk melalui beberapa tahapan rapat, yaitu: 
1. Rapat persiapan pembentukan tim  tanggal Kamis/ 15 April 2021 
2. Pendampingan pengisian LKE pada Senin s.d. Rabu, 26 s.d. 28 April 2021
Pembentukan tim didasari oleh penunjukan Kembali FT sebagai Area ZI WBK oleh Rektor UNDIP.
</t>
  </si>
  <si>
    <t>Mekanisme/ tata cara pemilihan anggota tim ZI selain pimpinan dibuat dengan jelas dan mewakili seluruh unsur dalam unit kerja. Anggota tim kerja terpilih mewakili seluruh unsur dalam unit kerja baik dosen maupun tendik. Mekanisme/ tata cara pemilihan tim kerja ditetapkan dengan SK Dekan dan terdapat SOP pemilihan tim ZI WBK
Anggota tim ZI WBK yang ditunjuk juga telah menandatangani Pakta Integritas tim ZI WBK FT UNDIP</t>
  </si>
  <si>
    <r>
      <t xml:space="preserve">Apakah penentuan </t>
    </r>
    <r>
      <rPr>
        <sz val="12"/>
        <rFont val="Bookman Old Style"/>
        <family val="1"/>
      </rPr>
      <t>anggota Tim</t>
    </r>
    <r>
      <rPr>
        <sz val="11"/>
        <rFont val="Bookman Old Style"/>
        <family val="1"/>
      </rPr>
      <t xml:space="preserve"> dipilih melalui prosedur/mekanisme yang jelas?
</t>
    </r>
  </si>
  <si>
    <t>Tim Kerja bersama-sama menyusun dokumen rencana pembangunan Zona Integritas  dengan diawali komitmen membangun ZI WBK (penunjukan FT sebagai unit ZI WBK, pembentukan Tim Kerja, penandatanganan pakta integritas) dilanjutkan dengan penyusunan rencana aksi masing-masing tim pengungkit. Saat ini posisi memasuki tahun kedua dengan dilakukan evaluasi berkelanjutan pembangunan ZI WBK. Dokumen rencana kerja juga merujuk pada Statuta, PIP, Renstra Universitas Diponegoro dan Renstra Fakultas Teknik UNDIP</t>
  </si>
  <si>
    <t>Tim Kerja menyusun rencana aksi masing-masing pengungkit yang sasaran priotitasnya relevan dengan tujuan pembangunan ZI WBK/WBBM. Rencana aksi ini merupakan penjabaran program kerja yang berupa detail rencana implementasi dari semua komponen pengungkit berserta target indikator yang meliputi 6 program bidang, yaitu: Manajemen Perubahan, Penataan Tatalaksana, Penataan Manajemen SDM, Penguatan Akuntabilitas Kinerja, Penguatan Pengawasan, dan Peningkatan Kualitas Pelayanan. Sasarannya yaitu menghasilkan pegawai/aparatur yang bersih dan bebas KKN serta peningkatan kualitas pelayanan publik sebagai komponen hasil. Selain itu, masing-masing tim pengungkit melakukan identifikasi current status dan rencana aksi serta target indikator kerjanya. Baseline target prioritas rencana kerja ZI WBK tahun 2021 disusun berdasarkan capaian kinerja tim ZI WBK ditahun 2020.</t>
  </si>
  <si>
    <t>Kegiatan Sosialisasi pembangunan ZI WBK/WBBM telah dilakukan dan dikelola dalam media/aktivitas interaktif yang efektif dan informatif kepada seluruh anggota internal (sivitas akademika) dan stakeholder secara berkala, yaitu melalui berbagai media sepeti:
1. Pencanangan Pembangunan Zona Integritas oleh Rektor pada tanggal 28 Mei 2020 jam 13.00,  online via MS Team, dan offline di ruang sidang LT 3 GKU FT UNDIP
2. Pembuatan spanduk dan banner tentang pembangunan zona integritas dan disebarkan ke seluruh departemen, 
3. Sosialisasi melalui Web Undip, Web Fakultas Teknik, SSO.
4. Sosialisasi melalui media sosial IG, FB, Youtube.
5. Membuat podcast Pimpinan Fakultas Teknik sebagai role model dan agen perubahan (sedang dalam proses penyusunan)
6. Sosialisasi ZI WBK, UPG dan lomba inovatif, tanggal 7 juni 2021
7. Pencanangan Fakultas Teknik Bebas Gratifikasi, tanggal 6 Juli 2021, pukul 13.00
Seluruh anggota Tim ZI WBK sudah mengetahui Rencana Kerja yang sudah diagendakan dalam setiap rapat koordinasi, pendampingan serta monev dalam rangka penyusunan Dokumen Rencana Kerja dan Pencanangan Pembangunan ZI WBK.</t>
  </si>
  <si>
    <t>SOP terintegrasi dengan peta bisnis proses Universitas (SK 1658/UN7.P/HK/2019). Dokumen SOP di fakultas sudah disusun pada tahun 2016 pada saat Fakultas Teknik memperoleh sertifikasi ISO 9001 mengenai manajemen mutu</t>
  </si>
  <si>
    <t xml:space="preserve">a. Jika unit telah menerapkan seluruh SOP yang ditetapkan
    organisasi dan juga melakukan inovasi pada SOP yang
    diterapkan; 
b. Jika unit telah menerapkan seluruh SOP yang ditetapkan
    organisasi;  
c. Jika unit telah menerapkan sebagian besar SOP yang
    ditetapkan organisasi;  
d. Jika unit telah menerapkan sebagian kecil SOP yang
    ditetapkan organisasi;
e. Jika unit belum menerapkan SOP yang telah ditetapkan
    organisasi. </t>
  </si>
  <si>
    <t>SOP telah diterapkan dan dioperasionalkan. Informasi SOP terdapat pada banner/papan informasi alur/prosedur pelayanan (dipasang di tempat yg mudah dilihat), serta diunggah di web FT utk SOP pelayanan</t>
  </si>
  <si>
    <t>a. Jika seluruh SOP utama telah dievaluasi dan telah
    ditindaklanjuti berupa perbaikan SOP atau usulan perbaikan
    SOP;
b. Jika sebagian besar SOP utama telah dievaluasi dan telah
    ditindaklanjuti berupa perbaikan SOP atau usulan perbaikan
    SOP;
c. Jika sebagian besar SOP utama telah dievaluasi tetapi belum
    ditindaklanjuti;
d. Jika sebagian kecil SOP utama telah dievaluasi;
e. Jika SOP belum pernah dievaluasi.</t>
  </si>
  <si>
    <t>Pelaksanaan SOP telah dievaluasi yang didalamnya memuat perbaikan dokumen SOP dalam rangka perbaikan pelayanan dan antisipasi situasi terkini</t>
  </si>
  <si>
    <t>Untuk mengukur kinerja unit (Departemen dan Fakultas) sudah menggunakan sistem informasi CAKRADIPA dan SIIKU</t>
  </si>
  <si>
    <t>Operasionalisasi manajemen SDM sudah menggunakan sistem informasi kepegawaian, yaitu E-DUK UNDIP, SKP Dosen-Tendik yang terintegrasi dalam SSO</t>
  </si>
  <si>
    <t>Pelayanan kepada publik sudah menggunakan sistem informasi melalui Web UNDIP, Web FT, Sistem Informasi FT (SIPAS, SIDAK, UPPM,SISKA, SIPRESMA, dll)</t>
  </si>
  <si>
    <t>Telah dilakukan monitoring dan evaluasi pengukuran kinerja per unit menggunakan sistem informasi, monitoring SDM menggunakan SKP--&gt;diunggah ke E-duk, monitoring pelayanan publik secara online menggunakan survey kepuasan publik serta helpdesk di web FT, dan pelaporan IKU FT dengan SI-IKU, serta tinjauan Manajemen.</t>
  </si>
  <si>
    <t>Kebijakan keterbukaan informasi publik telah didefinitifkan secara tertulis (terkait aksesibilitas) di FT telah dirancang dan diterapkan. Keterbukaan informasi publik ini juga dikoordinasikan antara PPID utama dan Pelaksana PPID di Fakultas</t>
  </si>
  <si>
    <t>Telah dilakukan monitoring dan evaluasi pelaksanaan kebijakan keterbukaan informasi publik secara periodik di akhir tahun berjalan.</t>
  </si>
  <si>
    <t>Unit kerja telah melakukan proses rekruitmen dan menempatkan pegawai hasil rekruitmen murni mengacu kepada  kebutuhan pegawai yang telah disusun. Hasil rekrutmen tersebut akan diajukan untuk mendapatkan persetujuan  MenPAN/RB (jika PNS), Rektor (jika non PNS-PU). Kegiatan ini telah didokumentasikan melalui bukti-bukti terlampir.</t>
  </si>
  <si>
    <t xml:space="preserve">Unit kerja telah melakukan monitoring dan evaluasi penempatan pegawai rekrutmen terhadap kinerja unit. Hasil monitoring juga ditindaklanjuti dengan bukti terlampir. </t>
  </si>
  <si>
    <t xml:space="preserve">Unit Kerja telah melaksanakan mutasi pegawai antar jabatan dengan tujuan untuk pengembangan  kompetensi dan karir dari pegawai tersebut. Mutasi pegawai telah di lakukan di lingkungan kerja Fakultas Teknik Universitas Diponegoro. </t>
  </si>
  <si>
    <t xml:space="preserve">Pelaksanaan  mutasi pegawai antar jabatan mengacu pada kompetensi jabatan dan mengikuti pola mutasi yang telah ditetapkan. Hal-hal yang menjadi pertimbangan mutasi antar jabatan :
1. Peta Jabatan
2. Data Tenaga Kependidikan
3. Pedoman Mutasi
4. Mutasi Pegawai antar Jabatan </t>
  </si>
  <si>
    <t>Unit kerja telah melaksanakan monitoring dan evaluasi terhadap kegiatan mutasi antar jabatan. Monev dilakukan untuk mengetahui pengembangan kinerja pegawai pasca mutasi.  Hasil movev kemudian ditindaklanjuti oleh Pimpinan langsung</t>
  </si>
  <si>
    <t xml:space="preserve">Menyusun analisis kebutuhan pelatihan (training need analysis) berdasarkan peta kesenjangan kompetensi. Selain itu, analisis kebutuhan pelatihan juga dilakukan melalui survei melalui link ms form https://forms.office.com/r/s7ZJc5xt6D untuk pegawai dan link ms form https://forms.office.com/r/s7ZJc5xt6D bagi dosen. Hasil survei ini melaporkan jenis diklat yang telah diikuti oleh pegawai serta jenis pelatihan yang diinginkan oleh masing-masing pegawai/dosen </t>
  </si>
  <si>
    <t>Unit kerja telah menyusun rencana pengembangan kompetensi bagi pegawai dan dosen berdasarkan penilaian kinerja, kesenjangan kompetensi dan survei Training need analysis. Perencanaan diklat atau pelatihan tersebut bertujuan untuk meningkatkan kompetensi sehingga dapat menunjang tugas dan fungsi pokok dari pegawai atau dosen.</t>
  </si>
  <si>
    <t xml:space="preserve">Sebagian besar pegawai dan dosen di unit kerja telah mendapatkan kesempatan untuk mengikuti diklat maupun pengembangan kompetensi lain. Unit kerja telah menginformasikan jenis diklat atau pelatihan yang sesuai dengan tugas dan fungsi pokok dari pegawai dan dosen. Beberapa contoh pelatihan yang diadakan untuk menunjang kinerja pegawai adalah pelatihan keahlian, komputer, bahasa inggris, pelatihan laboratorium, dll. Beberapa contoh pelatihan yang diadakan untuk menunjang kinerja dosen adalah pelatihan OBE, active learning, media komunikasi, pekerti, AA, dll. </t>
  </si>
  <si>
    <r>
      <t xml:space="preserve">Unit kerja telah mengupayakan pengembangan kompetensi sebagian besar pegawai dan dosen dengan mengikutsertakan pada lembaga pelatihan seperti BKP PII, center of engineering education (CEE) UTM Malaysia (rangkaian pelatihan OBE dan active learning), </t>
    </r>
    <r>
      <rPr>
        <sz val="11"/>
        <color theme="1"/>
        <rFont val="Bookman Old Style"/>
        <family val="1"/>
      </rPr>
      <t xml:space="preserve">English First (Pelatihan bahasa Inggris) dan Alfabank  (Pelatihan komputer Pengembangan kompetensi juga dapat dilaksanakan dalam bentuk tugas belajar dan ijin belajar bagi tendik dan dosen </t>
    </r>
  </si>
  <si>
    <t xml:space="preserve">Unit kerja telah melakukan monitoring dan evaluasi terhadap pengembangan kompetensi dalam rangka perbaikan kinerja.  </t>
  </si>
  <si>
    <r>
      <t xml:space="preserve">a. Jika seluruh ukuran kinerja individu telah memiliki kesesuaian
    dengan indikator kinerja individu level diatasnya serta
    menggambarkan </t>
    </r>
    <r>
      <rPr>
        <i/>
        <sz val="11"/>
        <rFont val="Bookman Old Style"/>
        <family val="1"/>
      </rPr>
      <t>logic model</t>
    </r>
    <r>
      <rPr>
        <sz val="11"/>
        <rFont val="Bookman Old Style"/>
        <family val="1"/>
      </rPr>
      <t>; 
b. Jika sebagian besar ukuran kinerja individu telah memiliki
    kesesuaian dengan indikator kinerja individu level diatasnya; 
c. Jika sebagian kecil ukuran kinerja individu telah memiliki
    kesesuaian dengan indikator kinerja individu level diatasnya; 
d. Jika ukuran kinerja individu belum memiliki kesesuaian dengan
    indikator kinerja individu level diatasnya.</t>
    </r>
  </si>
  <si>
    <t>Unit kerja telah menetapkan kinerja individu terkait dengan kinerja organisasi serta perjanjian kinerja selaras dengan sasaran kinerja pegawai dan dosen (SKP)</t>
  </si>
  <si>
    <t>Unit kerja telah mengukur kinerja individu dimana indikator pengukuran tersebut telah sesuai dengan indikator kinerja individu level atasnya. Hal tersebut telah digambarkan dalam logic model yang menunjukkan peran dan kinerja dari sivitas akademika (Pimpinan FT, Departemen, Tendik dan Dosen)  dalam memenuhi target IKU PTNBH dan IKU Renstra</t>
  </si>
  <si>
    <t xml:space="preserve">Unit kerja telah mengukur kinerja individu secara bulanan melalui presensi bagi tendik dan dosen. Penilaian kinerja bagi dosen dan tendik dilakukan melalui aplikasi SKP Tendik, SKP Dosen (yang terintegrasi dengan e-BKD dan DP3) dan E-DUK pada SSO Undip (https://sso.undip.ac.id/pages/dashboard) yang telah disahkan secara berjenjang. </t>
  </si>
  <si>
    <t xml:space="preserve">Unit kerja telah mengusulkan reward bagi dosen yang berhasil lulus kurang dari 4 tahun dan dosen yang memperoleh jabatan fungsional Lektor kepala kurang dari 8 tahun. Mengusulkan pegawai atau dosen untuk mendapatkan satya lencana. Mengadakan reward bagi pegawai terbaik setiap 1 semester berdasarkan kinerja individu selama 6 bulan. Pemberian reward diumumkan bersamaan dengan berakhirnya monev audit internal triwulan 2 dan 4 (TW 1 dan TW4). </t>
  </si>
  <si>
    <t xml:space="preserve">Unit kerja telah mengimplementasikan aturan disiplin/kode etik pegawai yang berlaku di Undip. Salah satu contoh adalah dengan memberikan teguran  bagi pegawai yang tidak disiplin atau bersikap tidak sesuai dengan kode etik. </t>
  </si>
  <si>
    <t>Pemutakhiran data kepegawaian selalu dilakukan secara  E-DUK dan Sikepo. Unit kerja telah melakukan penambahan sub menu download area dan help desk khusus kepegawaian pada laman : http://ft.undip.ac.id/sdm/. Hal ini bertujuan untuk membantu pegawai di bidang kepegawaian dan membantu mempercepat pelayanan tanpa mengharuskan pegawai datang ke Kampus.</t>
  </si>
  <si>
    <t>a. Jika unit kerja menerapkan seluruh kebijakan Whistle Blowing
    System sesuai dengan yang ditetapkan organisasi dan juga
    membuat inovasi terkait pelaksanaan Whistle Blowing System
    yang sesuai dengan karakteristik unit kerja; 
b. Jika unit kerja menerapkan kebijakan Whistle Blowing System
    sesuai dengan yang ditetapkan organisasi ; 
c. Jika unit kerja belum menerapkan kebijakan Whistle Blowing
    System.</t>
  </si>
  <si>
    <t>Terdapat inovasi pelayanan yang dapat diakses melalui web ft pada menu Sistem Informasi Fakultas Teknik atau dengan alamat http://ft.undip.ac.id/sisteminformasi/ 
Daftar inovasi pelayanan internal yaitu system informasi yang dapat digunakan oleh dosen dan mahasiswa:
1. SIPRESMA
2. SIKER 
3. SIKEPO
4. SISTER
5. SISKA
6. UPPM
7. ULT
8. Halo Undip</t>
  </si>
  <si>
    <t>Pemberitahuan Hasil survey dipublikasikan terbuka dapat diakses melalui website TPMF (Tim Penjaminan Mutu Fakultas) dan web Fakultas Teknik : http://polling.ft.undip.ac.id/?page_id=747 laporan hasil survey dapat di unduh oleh pengguna layanan/ orang yang berkungjung ke website tersebut</t>
  </si>
  <si>
    <t>Penyusunan dokumen perencanaan kinerja di Fakultas Teknik terintegrasi dengan perencanaan di kementrian, universitas dan departemen : Rencana Kerja dan Anggaran Tahunan (RKAT), Rencana Strategis, Kontrak Kinerja Departemen</t>
  </si>
  <si>
    <t>Dokumen perencanaan berorientasi hasil melalui Indikator Kinerja Utama (IKU) yang diterjemahkan dalam sistem penganggaran. Keduanya sudah terintegrasi dalam sistem informasi.</t>
  </si>
  <si>
    <t>Penyusunan Indikator Kinerja Utama sudah terintegrasi dalam sistem informasi di level fakultas melalui (SIIKU) https://si.ft.undip.ac.id dan di level universitas melalui https://perencanaan.undip.ac.id/</t>
  </si>
  <si>
    <t>Indikator Kinerja yang disusun sudah memperhatikan SMART, secara spesifik setiap indikator terinci per departemen yang dapat diukur karena memiliki kuantifikasi target yang jelas per tahunnya sehingga pencapaiannya juga baik</t>
  </si>
  <si>
    <t>Pengumpulan Laporan Kinerja Fakultas Teknik kepada Universitas BPP selalu tepat waktu</t>
  </si>
  <si>
    <t>Pelaporan kinerja sudah terintegrasi dalam sistem informasi di level fakultas melalui (SIIKU) https://si.ft.undip.ac.id dan di level universitas melalui https://perencanaan.undip.ac.id</t>
  </si>
  <si>
    <t>Seluruh SDM yang terlibat pada level fakultas dan departemen, dalam pengelolaan akuntabilitas kinerja merupakan SDM yang memiliki latar belakang pendidikan dan kompetensi serta memiliki pengalaman kerja yang sesuai dengan bidang yang ditangani.</t>
  </si>
  <si>
    <t>a. Jika dengan prosedur/mekanisme yang jelas dan mewakili seluruh unsur dalam unit kerja;
b. Jika sebagian menggunakan prosedur yang mewakili sebagian  besar unsur dalam unit kerja;
c. Jika tidak di seleksi.</t>
  </si>
  <si>
    <t>a. Jika semua target-target prioritas relevan dengan
    tujuanpembangunan WBK/WBBM; 
b. Jika sebagian target-target prioritas relevan dengan tujuan pembangunan WBK/WBBM; 
c. Jika tidak ada target-target prioritas yang relevan dengan tujuan pembangunan WBK/WBBM.</t>
  </si>
  <si>
    <t>a. Jika telah dilakukan pengelolaan media/aktivitas interaktif yang efektif untuk menginformasikan pembangunan ZI kepada  internal dan stakeholder secara berkala;
b. Jika pengelolaan media/aktivitas interaktif dilakukan secara terbatas dan tidak secara berkala;
c. Jika pengelolaan media/aktivitas interaktif belum dilakukan.</t>
  </si>
  <si>
    <t>a. Jika semua kegiatan pembangunan telah dilaksanakan sesuai dengan rencana; 
b. Jika sebagian besar kegiatan pembangunan telah dilaksanakan sesuai dengan rencana; 
c. Jika sebagian kecil kegiatan pembangunan telah dilaksanakan sesuai dengan rencana; 
d. Jika belum ada kegiatan pembangunan yang dilakukan sesuai dengan rencana.</t>
  </si>
  <si>
    <t>a. Jika monitoring dan evaluasi melibatkan pimpinan dan dilakukan secara berkala;
b. Jika monitoring dan evaluasi melibatkan pimpinan tetapi tidak secara berkala;
c. Jika monitoring dan evaluasi tidak melibatkan pimpinan dan tidak secara berkala;
d. Jika tidak terdapat monitoring dan evaluasi terhadap pembangunan zona integritas.</t>
  </si>
  <si>
    <t>a. Jika semua catatan/rekomendasi hasil  monitoring dan evaluasi tim internal atas persiapan dan pelaksanaan kegiatan Unit WBK/WBBM telah ditindaklanjuti; 
b. Jika sebagian besar catatan/rekomendasi hasil monitoring dan evaluasi tim internal atas persiapan dan pelaksanaan kegiatan Unit WBK/WBBM telah ditindaklanjuti; 
c. Jika sebagian kecil catatan/rekomendasi hasil monitoring dan evaluasi tim internal atas persiapan dan pelaksanaan kegiatan Unit WBK/WBBM telah ditindaklanjuti; 
d. Jika catatan/rekomendasi hasil monitoring dan evaluasi tim internal atas persiapan dan pelaksanaan kegiatan Unit WBK/WBBM belum ditindaklanjuti.</t>
  </si>
  <si>
    <t>a. Jika agen perubahan telah ditetapkan dan  berkontribusi terhadap perubahan pada unit kerjanya;
b. Jika agen perubahan telah ditetapkan namun belum
    berkontribusi terhadap perubahan pada unit kerjanya;
c. Jika belum terdapat agen perubahan.</t>
  </si>
  <si>
    <t>a. Jika telah dilakukan upaya pembangunan budaya kerja dan pola pikir dan mampu mengurangi resistensi atas perubahan;
b. Jika telah dilakukan upaya pembangunan budaya kerja dan pola pikir tapi masih terdapat resistensi atas perubahan;
c. Jika belum terdapat upaya pembangunan budaya kerja dan pola pikir.</t>
  </si>
  <si>
    <t>a. Jika semua anggota terlibat dalam pembangunan Zona Integritas menuju WBK/WBBM (mis: membuat yel-yel, slogan /motto, banner, poster dll ) dan usulan-usulan dari anggota diakomodasikan dalam keputusan; 
b. Jika sebagian besar anggota terlibat dalam pembangunan Zona Integritas menuju WBK/WBBM (mis: membuat yel-yel, slogan /motto banner, poster dll ); 
c. Jika sebagian kecil anggota terlibat dalam pembangunan Zona Integritas menuju WBK/WBBM (mis: membuat yel-yel, slogan /motto banner, poster dll ); 
d. Jika belum ada anggota terlibat dalam pembangunan Zona Integritas menuju WBK/WBBM.</t>
  </si>
  <si>
    <t>Unit kerja telah melakukan pemetaan persentase kesenjangan kompetensi pegawai yang ada dengan standar kompentensi yang ditetapkan masing-masing jabatan dengan prosentase (40.3%).</t>
  </si>
  <si>
    <t>http://pazti.ft.undip.ac.id/assets/upload/II.1.a.pdf</t>
  </si>
  <si>
    <t>http://pazti.ft.undip.ac.id/assets/upload/II.1.b.pdf</t>
  </si>
  <si>
    <t>1. SK Dekan evaluasi SOP dengan menetapkan SOP Pandemi Covid 19.</t>
  </si>
  <si>
    <t xml:space="preserve">
2. Laporan evaluasi SOP</t>
  </si>
  <si>
    <t>Capture tampilan dashboard SIFT</t>
  </si>
  <si>
    <t>Capture tampilan dashboard E-Duk, SSO, SKP dan contoh surat teguran</t>
  </si>
  <si>
    <t>Capture tampilan dashboard Web FT Undip, SIFT (SIPAS, SIDAK, UPPM,SISKA, SIPRESMA, dll) dan Manual Book SILAMA</t>
  </si>
  <si>
    <t xml:space="preserve">Hasil survey kepuasan publik terhadap sistem informasi, dan SI-IKU, statistik akses ke web FT, rekapitulasi SKP dosen-tendik </t>
  </si>
  <si>
    <t>Evaluasi Pembelajaran Daring 2020</t>
  </si>
  <si>
    <t>Evaluasi pembelajaran Daring 2021</t>
  </si>
  <si>
    <t>SK 336/UN7.5.3.2/HK/2020 tentang level dan cakupan keterbukaan informasi publik, SK Rektor PPID No.1255/UN7.P/HK/2019, SK Dekan No.5/UN7.5.3.2/HK/2021 tentang admin untuk keterbukaan informasi publik, screecapture informasi publik di web FT, LPSE di Unive</t>
  </si>
  <si>
    <t xml:space="preserve">Update laporan monitoring dan evaluasi kepuasan publik terhadap keterbukaan informasi publik tahun terakhir </t>
  </si>
  <si>
    <t>Standar pelayan telah dimaklumatkan oleh Dekan Fakultas Teknik, trlah di pajang di media banner, dan telah ditanda tangani dan di publikasikan di website fakultas teknik</t>
  </si>
  <si>
    <t>Sistem sanksi teleh dilakukan kepada pelaksana layanan yaitu Tekndik dan Dosen, misalnya dengan memberikan surat peringatan teguran yang menambah cuti lebaran, perintah pengaktifan masa studi kembali untuk dosen pengajar, dan pemotongan gaji.                 • Reward untuk Departemen yang berprestasi 
• Reward Cleaning Servis Terbaik
• Kompenasasi atau Reward kepada mahasiswa berprestasi dalam biaya dan pelatihan Test Toefl
• Kompentasi atau reward kepada mahasiswa berprestasi dalam pelatihan K3
• Penyesuaian UKT Semester Gasal dalam situasi Pandemi 
• Pembebasan UKT mahasiswa tingkat Akhir
• Pemberian Kuota Internet sebagai kompensasi dalam pembelajran Online 
• Pemberian Bantuan Operasional Wisuda secara online
• Surat edaran rektor tentang pembelajaran Online selama PSBB dengan Kulon dan MS Team yang sudah tersedia di sso
• Kompensasi Pemberian Kuota Internet guna pembelajaran Online
• Punishement berupa teguran ataupun SP</t>
  </si>
  <si>
    <t xml:space="preserve">1. Hasil Survey dan tindak lanjut oleh mahasiswa dlm kuliah di jurusan teknik Geologi
2. Hasil Survey Polling Ft Undip
3. Dilakukan Sistem Daring/ online dalam pembelajaran dan Sidang Tugas Akhir
4. Pelaksanaan Wisuda Daring/ online
5. Dilakukan Pelayanan sesuai protocol kesehatan mengatasi Pandemi covid-19
6. Workshop K3 kepada pelayan public, dan sosialisasi ke ke Departemen
7. Penataan Sistem dan pelatan K3 di Fakultas dan Departemen
8. Laporan Audit Internal
</t>
  </si>
  <si>
    <t xml:space="preserve">1. Laporan Hasil Survey Kepuasan Masyarakat
2. Laporan Hasil Survey Ekspektasi Mahasiswa Baru FT Undip 2019
3. Laporan Hasil Survey KepuasanStakeholder
4. Laporan Survey VTMS FT
</t>
  </si>
  <si>
    <t xml:space="preserve">1. Pelaksanaan Survey Internal di web Faklutas Teknik
</t>
  </si>
  <si>
    <t>2.Website page Survey kepuasan Masyarakat yang di web TPMF (Tim Penjaminan Mutu Fakultas Teknik)</t>
  </si>
  <si>
    <t xml:space="preserve">Sudah terdapat Survey kepuasan masyarakat terhadap pelayanan yang dilakukan sekala berkala di website TPMF (Tim Penjaminan Mutu Fakultas Teknik) dan di Web Fakultas Teknik, Survey dilakukan berkala kepada mahasiswa
</t>
  </si>
  <si>
    <t xml:space="preserve">• Penandatanganan Komitmen Mutu dalam membangun budaya mutu dan mewujudkan perbaikan berkelanjutan (continuous improvement) 
• Penandatanganan Komitmen
• Figura penandatanganan 
• Cerdas cermat penjaminan mutu (cecepit) dilaksanakan pada tanggal 22 Mei 2019 untuk membudayakan Standar Mutu Terpadu. 
• Workshop K3 kepada dosen dan tendik dan pembentukan P2K3 Fakultas Teknik
</t>
  </si>
  <si>
    <t xml:space="preserve">• Terdapat Sistem Informasi ULT (Unit Layanan Terpadu) yang dapat diakses melalui website Halo Undip  https://halo.undip.ac.id/ 
• Website UPPM sebagai sarana layanan Terpadu untuk dosen dalam penelitian dan Pengabdian Masyarakat
• Terdapat sarana layanan terpadu/ terintegrasi di Fakultas Teknik di bagian front office lantai 1 Gedung Baru Dekanat Fakultas Teknik, yang melayani pendidikan kemahasiswaan                                                         • Terdapat sistem informasi ULT terintegrasi Fakultas Teknik yang dapat diakses melalui : helpdesk.ft.undip.ac.id
</t>
  </si>
  <si>
    <t xml:space="preserve">• Terdapat inovasi pelayanan yang dapat diakses melalui web ft pada menu Sistem Informasi Fakultas Teknik atau dengan alamat http://ft.undip.ac.id/sisteminformasi/, Media online, Website, Surat,
• Hasil survey di sajikan di web page TPMF dan Web fakultas Teknik                                                                                               • Pada masa pandemi FT Undip mengadakan sertifikasi K3 Muda kepada 1045 Mahasiswa                                                   • Legalisir IJazah secara online dan pengiriman kembali kepada alumni melalui paket J&amp;T dengan sistem pembayaran Cash on Delivery (COD) untuk menghindari transaksi biaya kirim antara alumni dan Ft Undip                                                                           • Pada masa pandemi, Sistem Informasi SILAMA, (Layanan Administrasi Mahasiswa) menjadi salah satu inovasi dimana mahasiswa dapat mengajukan permohonan surat menyurat secara online dan memangkas waktu pelayanan menjadi 1 hari. Jenis-jenis pelayanan sebagai berikut :                                                                                                       a. Surat Keterangan Mahasiswa,
b. Surat Pernyataan Kuliah,
c. Surat Permohonan Data,
d. Surat Ijin dan Surat Keterangan Kerja.      </t>
  </si>
  <si>
    <t xml:space="preserve">• Dokumen Standar Pelayanan Publik UNDIP
• Buku Standar Mutu Terpadu disahkan melalui SK Dekan Nomor 130/UN7.5.3/HK/2019. Standar Mutu Terpadu didistribusikan kepadapimpinan fakultas, departemen dan program studi
</t>
  </si>
  <si>
    <t>Hyperlink Kompilasi seluruh eviden</t>
  </si>
  <si>
    <t xml:space="preserve">1. SK No. 93/ UN7.P/ HK/ 2018 Tentang Standar Pelayanan Publik UNDIP 
</t>
  </si>
  <si>
    <t xml:space="preserve">2. Buku Standar MutuTerpadu  </t>
  </si>
  <si>
    <t>3. SK Dekan Nomor 130/UN7.5.3/HK/2019 tanggal 27 Maret 2019</t>
  </si>
  <si>
    <t>1. Makulumat Standar Pelayanan Publik</t>
  </si>
  <si>
    <t>2. SK Maklumat Standar Pelayanan Publik</t>
  </si>
  <si>
    <t>3. Dokumentasi Sosialisasi Standar Mutu Terpadu dan System Informasi Internal Mutu Akademik terpadu (iMat)</t>
  </si>
  <si>
    <t>4. Sosialisasi dengan Banner dan Mading Fakultas</t>
  </si>
  <si>
    <t xml:space="preserve">
5. Sosialisasi di media Website</t>
  </si>
  <si>
    <t>1. SOP Dekanat Fakultas Teknik (Akademik, Kemahasiswaan, Keuangan &amp; Kepegawaian dan UPA)                                                      2. SOP tiap Departemen yang ada di Fakultas Teknik
3. Dokumensi kegiatan ISO dan penyusunan SOP     4. SOP Pembelajaran Daring, SOP Tugas Akhir Daring</t>
  </si>
  <si>
    <t xml:space="preserve">SOP yang telah disahkan dengan tanggal terbaru :      1. SOP Perkuliahan Hybrid
</t>
  </si>
  <si>
    <t>2. SOP Bekerja dari Rumah</t>
  </si>
  <si>
    <t>3. SOP Translate Ijazah secara daring</t>
  </si>
  <si>
    <t>4. SOP Penanganan Pengaduan Masyarakat</t>
  </si>
  <si>
    <t>5. SOP Penanganan Whistle Blower System</t>
  </si>
  <si>
    <t>6. SOP Pengendalian Gratifikasi</t>
  </si>
  <si>
    <t>7. SOP Benturan Masyarakat</t>
  </si>
  <si>
    <t>Sistem Informasi yang ada di Fakultas Teknik:
1.	SIPRESMA http://sipresma.ft.undip.ac.id/login
2.	SIKER http://kerjasama.ft.undip.ac.id/
3.	SISKA https://siska.ft.undip.ac.id/
4.	SIKEPO http://file-ft.undip.ac.id/sikepo/pages/sikepo.php
5.	SISTER http://sister.undip.ac.id/auth/login
6.	SSO https://sso.undip.ac.id/auth/user/login#
7.	SIDOKU http://sidoku.ft.undip.ac.id/admin/login</t>
  </si>
  <si>
    <t xml:space="preserve">1. Dokumentasi Pelatihan ISO
                                   </t>
  </si>
  <si>
    <t>2. Kegiatan cerdas cermat penjaminan mutu (cecepit), 3. Undangan CECEPIT.                                               4. Noutlensi Cecepit</t>
  </si>
  <si>
    <t xml:space="preserve">5.  Dokumentasi Penandatanganan Komitmen mutu  </t>
  </si>
  <si>
    <t xml:space="preserve">6.  Program Pelatihan Bahasa Inggris dan Kursus Bahasa Inggris bagi Tendik  </t>
  </si>
  <si>
    <t>7.  Pekan Transparansi Penilaian Hasil Belajar 2021sekaligus sosialisasi dan pencanangan komitmen FT Undip sebagai ZI WBK Universitas Diponegoro</t>
  </si>
  <si>
    <t xml:space="preserve">1. Unit Layanan Terpadu Fakultas Teknik Undip : Foto Front Office lantai 1 sarana Layanan Terpadu akademik, kemahasiswaan umum, dan keuangan kemahasiswaan
</t>
  </si>
  <si>
    <t xml:space="preserve">                                                                                   2. Helpdesk Fakultas Teknik </t>
  </si>
  <si>
    <t xml:space="preserve">3. Halo Undip </t>
  </si>
  <si>
    <t xml:space="preserve">1. Inovasi-inovasi Sistem Informasi yang ada di Fakultas Teknik:
a. SIPRESMA
b. SIKER 
c. SIKEPO
d. SISTER
e. SISKA
f.  UPPM
g. ULT
h. Halo Undip                                                                                       i.  AKADEMIK                                                                                       j.  PAZTI                                                                                                    k. HELPDESK                                                                                            l.  SSO                                                                                                       m.  SILAMA                                                                                                            </t>
  </si>
  <si>
    <t xml:space="preserve">2. Sertifikasi Ahli Muda K3 selama masa pandemi kepada 1045 Mahasiswa  kerjasama dengan PT. WEALTHINDO PUTRAPRAMESTI PERKASA
PJK3 KEMNAKER RI             </t>
  </si>
  <si>
    <t xml:space="preserve">1. Surat pemanggilan dan pemberhentian Gaji 
</t>
  </si>
  <si>
    <t>2. Surat Peringatan Pengaktifan Kembali setelah Studi</t>
  </si>
  <si>
    <t>3. Surat Teguran Pelanggaran Disiplin (Hari kerja Setelah Lebaran)</t>
  </si>
  <si>
    <t>4. Laporan Kegiatan RKF</t>
  </si>
  <si>
    <t>5. Award Departemen Berprestasi</t>
  </si>
  <si>
    <t>6. Pemberian Reward CS Terbaik</t>
  </si>
  <si>
    <t>7. Pemberian Reward Mahasiswa Berprestasi</t>
  </si>
  <si>
    <t>8. Surat Edaran Penyesuaian Pembayaran UKT</t>
  </si>
  <si>
    <t>9. Bantuan Kuota Internet dan Operasional Biaya Wisuda Online</t>
  </si>
  <si>
    <t xml:space="preserve">Unit kerja telah melaksanakan rapat koordinasi mengenai kebutuhan pegawai berdasarkan pada peta jabatan dan analisis beban kerja (ABK) untuk masing-masing jabatan. Hasil rapat koordinasi tentang kebutuhan pegawai kemudian diumumkan melalui website. </t>
  </si>
  <si>
    <t>III.1.c. Form Penilaian Kinerja Pegawai Rekruitmen 2021.pdf</t>
  </si>
  <si>
    <t>III.1.b. ALUR REKRUITMEN TENDIK PU NON PNS.pdf</t>
  </si>
  <si>
    <t>III.1.b. Penempatan Calon PU Non ASN an Ekta dkk30apr21no2767.pdf</t>
  </si>
  <si>
    <t>III.1.b. PENGUMUMAN AKHIR HASIL SELEKSI PU NON PNS UNDIP.pdf</t>
  </si>
  <si>
    <t>III.1.b. PengumumanSeleksi Terbatas Alih Status TKK menjadi PU Non ASN Tahun 2020 (1).pdf</t>
  </si>
  <si>
    <t>III.1.b. Surat Usulan Permohonan nama jabatan untuk formasi Seleksi PU Non ASN Tenaga Kependidikan no 10774 tgl 13 Okt 20.pdf</t>
  </si>
  <si>
    <t>III.1.b. Tampilan Pengumuman Rekruitmen satu pintu UNDIP.pdf</t>
  </si>
  <si>
    <t>III.1.a. DATA PEGAWAI FT UNDIP MEI 2021.pdf</t>
  </si>
  <si>
    <t>III.1.a. Peta Jabatan FT UNDIPMei21rev.pdf</t>
  </si>
  <si>
    <t>III.1.a.Daftar Usul Kebutuhan_Formasi Pengadaan ASN Tendik 2021.pdf</t>
  </si>
  <si>
    <t>III.1.a.ABK Usulan Formasi tendik 2021.pdf</t>
  </si>
  <si>
    <t>III.2.a 239. ROTASIMei 2021.pdf</t>
  </si>
  <si>
    <t>III.2.a undangan_koordinasi_penataan_pegawai_dekanat_FT_3022_KPFT.pdf</t>
  </si>
  <si>
    <t>III.2.a.2767PenempatanCalonPegawaiUndipNonASN an.Ektadkk30Aprl21 (1).pdf</t>
  </si>
  <si>
    <t>III.2.a.2780_undangan_Review_pemetaan_tenaga_kependidikan_2021_-_2780_kpft (1).pdf</t>
  </si>
  <si>
    <t>III.2.a.3650 PERMOHONAN TENDIK PENGGANTI KARENA ALIH TUGAS 3650 kpft 2021 (1).pdf</t>
  </si>
  <si>
    <t>III.2.a.4078 undangan tendik ft.pdf</t>
  </si>
  <si>
    <t>III.2.b .SK Pola Mutasi Internal.pdf</t>
  </si>
  <si>
    <t>III.2.b DATA PEGAWAI FT UNDIP MEI 2021.pdf</t>
  </si>
  <si>
    <t>III.2.b.Pedoman Mutasi Pejabat Administrator dan Pejabat Pengawas Di Lingkungan Universitas Diponegoro (1).pdf</t>
  </si>
  <si>
    <t>III.2.b.Peta Jabatan FT UNDIPMei21rev.pdf</t>
  </si>
  <si>
    <t>III.2.c. Monev pegawai pasca mutasi 2021.pdf</t>
  </si>
  <si>
    <t>III.2.c. LAPORAN TINDAK LANJUT HASIL MONEV MUTASI.pdf</t>
  </si>
  <si>
    <t>III.6.a. Data informasi kepegawaian unit kerja telah dimutakhirkan secara berkala.pdf</t>
  </si>
  <si>
    <t>3.6.a. Log book pemutakhiran sikepo.pdf</t>
  </si>
  <si>
    <t>3.6.a. LAYANAN KEPEGAWAIAN ONLINE_FT UNDIP.pdf</t>
  </si>
  <si>
    <t>III.5.a. Disiplin PNS PP 53 No 2010.pdf</t>
  </si>
  <si>
    <t>III.5.a. Kode etik dosen Undip.pdf</t>
  </si>
  <si>
    <t>III.5.a. SE MENPAN RB ttg penyesuai sistem kerja ASN 2020.pdf</t>
  </si>
  <si>
    <t>III.5.a. SE Undip ttg penyesuaian sistem kerja pegawai 2020.pdf</t>
  </si>
  <si>
    <t>III.5.a. SE Undip bekerja dari rumah 2021.pdf</t>
  </si>
  <si>
    <t>III.5.a. Teguran disiplin a.n. Rustam, dkk 2020.pdf</t>
  </si>
  <si>
    <t>III.5.a. Teguran disiplin a.n. Charisma Tubagus 2021.pdf</t>
  </si>
  <si>
    <t>III.5.a. Contoh cek plagiarsm pada artikel dosen.pdf</t>
  </si>
  <si>
    <t>III.5.a. Rekap kinerja (presensi) dosen dan tendik bulan April dan Mei 2021.pdf</t>
  </si>
  <si>
    <t>III.4.a. PENILAIAN PRESTASI KERJA PEGAWAI NEGERI SIPIL DOSEN.pdf</t>
  </si>
  <si>
    <t>III.4.a. PENILAIAN PRESTASI KERJA PEGAWAI NEGERI SIPIL tenaga Kependidikan.pdf</t>
  </si>
  <si>
    <t>III.4.b. PENILAIAN PRESTASI KERJA PEGAWAI NEGERI SIPIL DEKAN.pdf</t>
  </si>
  <si>
    <t>III.4.b. PENILAIAN PRESTASI KERJA PEGAWAI NEGERI SIPIL Manager Bagian.pdf</t>
  </si>
  <si>
    <t>III.4.b.BAGAN KETERLIBATAN CIVITAS AKADEMIKA (1).pdf</t>
  </si>
  <si>
    <t>III.4.b. Perjanjian kinerja Rektor Undip dengan Dirjen Dikti 2021.pdf</t>
  </si>
  <si>
    <t>III.4.b. Perjanjian kinerja Dekan FT dengan Rektor Undip 2021.pdf</t>
  </si>
  <si>
    <t>III.4.b. Perjanjian kinerja Ketua Departemen Teknik Kimia dengan Dekan FT Undip 2021.pdf</t>
  </si>
  <si>
    <t>III.4.c. DP3 DEKAN.pdf</t>
  </si>
  <si>
    <t>III.4.c. DP3 Dosen.pdf</t>
  </si>
  <si>
    <t>III.4.c. DP3 Manager Bagian.pdf</t>
  </si>
  <si>
    <t>III.4.c. DP3 Tenaga Kependidikan.pdf</t>
  </si>
  <si>
    <t>III.4.c. JADWAL KULIAH.pdf</t>
  </si>
  <si>
    <t>III.4.c. Kinerja bulanan (presensi) dosen dan tendik (Bulan April dan Mei 2021).pdf</t>
  </si>
  <si>
    <t>III.4.c. LAPORAN KINERJA (BKD) DOSEN.pdf</t>
  </si>
  <si>
    <t>III.4.c. LAPORAN KINERJA (BKD) KETUA DEPARTEMEN.pdf</t>
  </si>
  <si>
    <t>III.4.d. Seleksi pemilihan tendik berprestasi Fakultas Teknik 2021.pdf</t>
  </si>
  <si>
    <t>III.4.d. Ms form penilaian tendik berprestasi FT 2021.pdf</t>
  </si>
  <si>
    <t>III.4.d. Penghargaan Lektor Kepala 2020.pdf</t>
  </si>
  <si>
    <t>III.4.d. Surat permintaan pendataan dosen mampu menyelesaikan tugas belajar tepat waktu 2021.pdf</t>
  </si>
  <si>
    <t>III.4.d. Penghargaan kepada dosen yang menyelesaikan tugas belajar a.n. Dr. Samuel tahun 2019.pdf</t>
  </si>
  <si>
    <t>III.4.d. Peraturan Rektor Nomor 14 Th 2019 Ttg Sistem Kepegawaian Pegawai Undip PU non-ASN.pdf</t>
  </si>
  <si>
    <t>III.3.f. Resume feedback dan monev dari workshop obe.pdf</t>
  </si>
  <si>
    <t>III.3.f. Evaluasi capaian kinerja dan jam kerja tahun 2019.pdf</t>
  </si>
  <si>
    <t>III.3.f. Monitoring dan evaluasi terhadap hasil pengembangan kompetensi a.n. Fajar P, SAP.pdf</t>
  </si>
  <si>
    <t>III.3.e. Brosur penawaran pelatihan OBE 1-2, active learning dari CEE UTM Malaysia dan FT Undip utk dosen 2021.pdf</t>
  </si>
  <si>
    <t>III.3.e. Daftar dosen_pelatihan_OBE 1, SCL, Course assessment, OBE 2 2021.pdf</t>
  </si>
  <si>
    <t>III.3.e. Daftar dosen_pelatihan_program level assessment 2021.pdf</t>
  </si>
  <si>
    <t>III.3.e. Sertifikat keahlian tendik (hingga 2021).pdf</t>
  </si>
  <si>
    <t>III.3.e. Surat tugas belajar dosen a.n. Wiwik Budi.pdf</t>
  </si>
  <si>
    <t>III.3.e. Surat ijin belajar tendik a.n. Mahfudin.pdf</t>
  </si>
  <si>
    <t>III.3.e. MoU Undip dengan EF dalam mengadakan kurus Bahasa Inggris 2021.pdf</t>
  </si>
  <si>
    <t>ZI-WBK 3.3c.pdf</t>
  </si>
  <si>
    <t>III.3.c. Tendik_pelatihan yang pernah diikuti_baru (hingga 2021).pdf</t>
  </si>
  <si>
    <t>III.3.c. Dosen_pelatihan yang pernah diikuti (hingga 2021).pdf</t>
  </si>
  <si>
    <t>III.3.d. SK Penelitian Inovatif 2020.pdf</t>
  </si>
  <si>
    <t>III.3.d. SK Penelitian Unggulan 2020.pdf</t>
  </si>
  <si>
    <t>III.3.d. SK Pengabdian Masyarakat 2020.pdf</t>
  </si>
  <si>
    <t>III.3.d. SK Penelitian Inovatif 2021.pdf</t>
  </si>
  <si>
    <t>III.3.d. SK Penelitian Unggulan 2021.pdf</t>
  </si>
  <si>
    <t>III.3.d. SK Pengabdian Masyarakat 2021.pdf</t>
  </si>
  <si>
    <t>III.3.d. Perka BKN No. 17 Tahun 2011.pdf</t>
  </si>
  <si>
    <t>III.3.d. Pemanggilan Latsar PNS 2020.pdf</t>
  </si>
  <si>
    <t>III.3.d. Pemanggilan pelatihan penyusunan surat dinas 2021.pdf</t>
  </si>
  <si>
    <t>III.3.d. Pemanggilan pelatihan MOS 2021.pdf</t>
  </si>
  <si>
    <t>III.3.d. Rekap daftar pelatihan yang pernah diikuti oleh dosen (hingga 2021).pdf</t>
  </si>
  <si>
    <t>III.3.d. Rekap daftar pelatihan yang pernah diikuti oleh tendik (hingga 2021).pdf</t>
  </si>
  <si>
    <t>ZI-WBK 3.3a.pdf</t>
  </si>
  <si>
    <t>III.3.a. Tendik_pelatihan yang pernah diikuti_baru (hingga 2021).pdf</t>
  </si>
  <si>
    <t>III.3.a. Dosen_pelatihan yang pernah diikuti (hingga 2021).pdf</t>
  </si>
  <si>
    <t>III.3.a. Blueprint SDM Undip 2020.pdf</t>
  </si>
  <si>
    <t>ZI-WBK 3.3b.pdf</t>
  </si>
  <si>
    <t>III.3.b. Standar Kompetensi Pegawai 2021 dan Analisis Kebutuhan Training.pdf</t>
  </si>
  <si>
    <t>III.3.b. Tendik_pelatihan yang pernah diikuti_baru (hingga 2021).pdf</t>
  </si>
  <si>
    <t>III.3.b. Dosen_pelatihan yang pernah diikuti (hingga 2021).pdf</t>
  </si>
  <si>
    <t xml:space="preserve">Penyusunan Rencana Kerja Tahunan Fakultas Teknik selalu dihadiri oleh seluruh Pimpinan Fakultas Teknik dan seluruh Pimpinan di Departemen dan Program Studi di Fakultas Teknik. Meskipun di masa pandemi, kegiatan tersebut tetap dapat dilaksanakan secara online. </t>
  </si>
  <si>
    <t xml:space="preserve">Penandatanganan Kontrak Kinerja Tahunan Fakultas Teknik selalu dihadiri oleh seluruh Pimpinan Fakultas Teknik dan seluruh Pimpinan di Departemen dan Program Studi di Fakultas Teknik. Meskipun di masa pandemi, kegiatan tersebut tetap dapat dilaksanakan secara online. </t>
  </si>
  <si>
    <t xml:space="preserve">Kegiatan pemantauan dan tindak lanjut kinerja triwulan oleh seluruh pimpinan unit kerja di Fakultas Teknik dilakukan secara efektif, efisien melalui inovasi di level fakultas dengan Sistem Infomasi Indikator Kinerja Utama (SIIKU) https://si.ft.undip.ac.id. Sehingga, selain laporan triwulan, pimpinan juga dapat memantau dan berkoordinasi terkait kinerja setiap departemen dan prodi secara reliable. Tindak lanjut pemantauan kinerja yang merupakan inovasi di Fakultas Teknik adalah kegiatan audit internal setiap semester yang dilakukan oleh seluruh pimpinan di Fakultas Teknik. Meskipun di masa pandemi, kegiatan tersebut tetap dapat dilaksanakan secara online. </t>
  </si>
  <si>
    <t xml:space="preserve">Laporan kegiatan Rapat Kerja Tahunan Fakultas Teknik </t>
  </si>
  <si>
    <t>1. Laporan kegiatan Rapat Kerja Tahunan Fakultas Teknik dan Penandatanganan Kontrak Kinerja Fakultas Teknik 2021</t>
  </si>
  <si>
    <t>2. Kontrak Kinerja Universitas Diponegoro dan Kemristekdikti tahun 2021</t>
  </si>
  <si>
    <t>3. Kontrak Kinerja Fakultas Teknik dan Universitas Diponegoro tahun 2021</t>
  </si>
  <si>
    <t>4. Kontrak Kinerja Departemen dan Fakultas Teknik tahun 2021</t>
  </si>
  <si>
    <t xml:space="preserve">1. Sistem Informasi Indikator Kinerja Utama di Fakultas Teknik </t>
  </si>
  <si>
    <t xml:space="preserve">2. Laporan pelaksanaan audit internal triwulan I tahun 2021 </t>
  </si>
  <si>
    <t>3. Pantauan dan Capaian Kinerja Triwulan I Tahun 2021</t>
  </si>
  <si>
    <t>4. Laporan Realisasi Anggaran per Triwulan Tahun 2019, 2020, dan 2021</t>
  </si>
  <si>
    <t>5. Surat Edaran Capaian Kinerja Triwulan I Tahun 2020</t>
  </si>
  <si>
    <t>6. Surat Edaran tentang Pedoman Pengajuan Pembayaran dan Cut Off Triwulan Tahun 2020-2021</t>
  </si>
  <si>
    <t xml:space="preserve">1. Renstra Fakultas Teknik </t>
  </si>
  <si>
    <t>2. Renstra Universitas Diponegoro</t>
  </si>
  <si>
    <t>3. Renstra Kemristekdikti</t>
  </si>
  <si>
    <t>4. Kontrak Kinerja Universitas Diponegoro dan Kemristekdikti</t>
  </si>
  <si>
    <t>5. Kontrak kinerja Fakultas Teknik dengan Universitas Diponegoro</t>
  </si>
  <si>
    <t>6. Kontrak kinerja Departemen dengan Fakultas Teknik</t>
  </si>
  <si>
    <t>7. Dokumen Perencanaan Anggaran Berbasis Kinerja</t>
  </si>
  <si>
    <t>1. Rencana Strategis Fakultas Teknik 2020-2024</t>
  </si>
  <si>
    <t>2. Kontrak Kinerja Fakultas Teknik dengan Universitas Diponegoro Tahun 2019-2021</t>
  </si>
  <si>
    <t>3. Kontrak Kinerja Departemen dengan Fakultas Teknik Tahun 2019-2021</t>
  </si>
  <si>
    <t>4. Anggaran Berbasis Kinerja Tahun 2019-2021</t>
  </si>
  <si>
    <t>1. Panduan Penyusunan SI IKU FT UNDIP</t>
  </si>
  <si>
    <t xml:space="preserve">2. Panduan Penyusunan IKU Renstra UNDIP </t>
  </si>
  <si>
    <t>3. Panduan Penyusunan IKU PTNBH UNDIP</t>
  </si>
  <si>
    <t xml:space="preserve">4. Sistem Informasi Pengisian Target dan Capaian Kinerja Tingkat Fakultas oleh Departemen         </t>
  </si>
  <si>
    <t xml:space="preserve">5. Sistem Informasi Pengisian Target dan Capaian Kinerja Tingkat UNDIP oleh Fakultas           </t>
  </si>
  <si>
    <t xml:space="preserve">1 Indikator Kinerja telah SMART </t>
  </si>
  <si>
    <t xml:space="preserve">1. Bukti Pengumpulan LAKIP FT </t>
  </si>
  <si>
    <t xml:space="preserve">1. LAKIP FT UNDIP Tahun 2020 </t>
  </si>
  <si>
    <t>1. Laporan Workshop Perencanaan Anggaran Berbasis Manajemen Resiko Menuju ZI-WBK</t>
  </si>
  <si>
    <t>2 Foto kegiatan Workshop PRIORITIES</t>
  </si>
  <si>
    <t>3. Bukti Kegiatan Rapat Penganggaran Program WCU di tengah Pandemi</t>
  </si>
  <si>
    <t>4. Bukti Kegiatan Rapat Kebijakan Penyelesaian Laporan Penelitian dan Pengabdian</t>
  </si>
  <si>
    <t xml:space="preserve">5. Bukti Kegiatan Workshop Monitoring Evaluasi perencanaan Anggaran Berbasis Kinerja dan Realisasi </t>
  </si>
  <si>
    <t xml:space="preserve">6. Pelatihan Komputer bagi Tenaga Kependidikan </t>
  </si>
  <si>
    <t xml:space="preserve">1. Lampiran SK Pengangkatan Operator, Verifikator Dan Validator Pada Aplikasi Sistem Akuntansi (Siak) Dalam Penyusunan Laporan Keuangan Sekretaris Jenderal Perguruan Tinggi Negeri Badan Hukum Universitas Diponegoro Tahun 2020 </t>
  </si>
  <si>
    <t>2. SK Pengangkatan Tim Penyusun dan Perumus Dokumen Rencana Strategis Fakultas Teknik Universitas Diponegoro Tahun 2020-2024</t>
  </si>
  <si>
    <t>3. Matriks Kompetensi SDM</t>
  </si>
  <si>
    <t>4. SK Pengangkatan Pengelola Keuangan Sebagai Pembantu Bendahara pengeluaran Pada Satuan Unit Kerja Pengguna Anggaran (Sukpa) FT.UNDIP 2020-2021</t>
  </si>
  <si>
    <t>5. E-duk pegawai pengelola akuntabilitas kinerja</t>
  </si>
  <si>
    <t xml:space="preserve">6 Bukti Pelatihan yang diikuti guna menunjang kompetensi SDM yang terlibat dalam pengelolaan akuntabilitas kinerja </t>
  </si>
  <si>
    <t xml:space="preserve">Lampiran I.1.a_Pembentukan Tim
</t>
  </si>
  <si>
    <t>I.1.a.1. Penunjukan Kembali FT sebagai Area ZI WBK - 18 Maret 2021.pdf</t>
  </si>
  <si>
    <t>I.1.a.1. Undangan Pendampingan Pengisian LKE_Kemendikbud.pdf</t>
  </si>
  <si>
    <t xml:space="preserve">	I.1.a.1. Undangan Rapat Pembentukan Tim ZIWBK_15 April 2021 (2).pdf</t>
  </si>
  <si>
    <t>I.1.a.2. Materi Pembangunan ZI Kemendikbud_26 April (1).pdf</t>
  </si>
  <si>
    <t>2021_1.1. permohonan SK Tim ZI WBK.pdf</t>
  </si>
  <si>
    <t>2021 Pakta Integritas Tim ZI WBK - revisi 30 Juni 2021-ttd.pdf</t>
  </si>
  <si>
    <t>2021_I.1.b.2_SOP Pembentukan Tim Kerja ZI WBK - 2021-ttd.pdf</t>
  </si>
  <si>
    <t>Lampiran I.2.c. Lampiran mekanisme atau media untuk mensosialisasikan pembangunan WBK/WBBM</t>
  </si>
  <si>
    <t>Sosialisasi Pembangunan ZI-WBK Berkelanjutan (tahun ke-2, 2021)</t>
  </si>
  <si>
    <t xml:space="preserve">I.2.c. Undangan Sosialisasi ZI-WBK(7 Jun 21).pdf </t>
  </si>
  <si>
    <t xml:space="preserve">I.2.c. Paparan Dekan Sosialisasi ZIWBK 07062021.pdf </t>
  </si>
  <si>
    <t xml:space="preserve">I.2.c. Sosialisasi Pengawasan ZIWBK FT 07062021.pdf </t>
  </si>
  <si>
    <t xml:space="preserve">I.2.c. Sosialisasi online ZI-WBK 07062021.jpeg </t>
  </si>
  <si>
    <t>I.2.c. Berita sosialisasi ZIWBK di website FT UNDIP 07062021.png</t>
  </si>
  <si>
    <t>Lomba Inovasi ZI-WBK untuk Departemen dan Mahasiswa FT tahun 2021</t>
  </si>
  <si>
    <t xml:space="preserve">I.2.c. Sosialisasi lomba inovasi ZIWBK 07062021.pdf </t>
  </si>
  <si>
    <t xml:space="preserve">I.2.c. Poster lomba inovasi departemen.jpeg </t>
  </si>
  <si>
    <t xml:space="preserve">I.2.c. Lomba tagline mahasiswa.jpeg </t>
  </si>
  <si>
    <t>I.2.c. Rekap lomba inovasi dan tagline.pdf</t>
  </si>
  <si>
    <t xml:space="preserve">Rencana Medsos ZI WBK Final.pdf </t>
  </si>
  <si>
    <t xml:space="preserve">Rencana Sosialisasi ZI WBK Final.pdf </t>
  </si>
  <si>
    <t>Publikasi Pencanangan FT Bebas Gratifikasi.jpeg</t>
  </si>
  <si>
    <t>Dokumentasi Sosialisasi Bebas Gratifikasi dan MBKM.pdf</t>
  </si>
  <si>
    <t>Lampiran I.2.a. Lampiran dokumen rencana kerja pembangunan ZI WBK/WBBM</t>
  </si>
  <si>
    <t>I.2.a. Renstra UNDIP 2020-2024.pdf</t>
  </si>
  <si>
    <t xml:space="preserve">I.2.a. Renstra FT UNDIP 2020-2024.pdf </t>
  </si>
  <si>
    <t xml:space="preserve">I.2.a. Kontrak Kinerja Rektor UNDIP - Kemendikbud (Dirjen Dikti) tahun 2021.pdf </t>
  </si>
  <si>
    <t xml:space="preserve">I.2.a. Kontrak Kinerja Dekan FT - Rektor UNDIP tahun 2021.pdf </t>
  </si>
  <si>
    <t xml:space="preserve">I.2.a. Kontrak Kinerja Kadep - Dekan FT UNDIP tahun 2021.pdf </t>
  </si>
  <si>
    <t>I.2.a. Pakta Integritas Tim ZI WBK 2021.pdf</t>
  </si>
  <si>
    <t xml:space="preserve">I.2.a. Buku Laporan ZI-WBK FT UNDIP tahun 2021.pdf </t>
  </si>
  <si>
    <t>I.2.a. Rencana Aksi Tim ZI-WBK FT UNDIP 2021.pdf</t>
  </si>
  <si>
    <t>Lampiran I.2.b. Lampiran terget prioritas yang relevan dengan tujuan pembangunan WBK/WBBM</t>
  </si>
  <si>
    <t xml:space="preserve">I.2.b. Dokumen Rencana Aksi ZI-WBK FT UNDIP tahun 2020.pdf </t>
  </si>
  <si>
    <t xml:space="preserve">I.2.b. Buku Laporan ZI WBK FT UNDIP tahun 2020.pdf </t>
  </si>
  <si>
    <t xml:space="preserve">I.2.b. Undangan Penentuan Target &amp; Prioritas ZI-WBK FT UNDIP tahun 2021.pdf </t>
  </si>
  <si>
    <t>I.2.b. Rapat Online Penentuan Target &amp; Prioritas ZI-WBK FT UNDIP tahun 2021.jpeg</t>
  </si>
  <si>
    <t>I.2.b. Rencana Aksi Tim ZI-WBK FT UNDIP 2021.pdf</t>
  </si>
  <si>
    <t>I.2.b. Buku Laporan ZI-WBK FT UNDIP tahun 2021.pdf</t>
  </si>
  <si>
    <t xml:space="preserve">Laporan Kegiatan 1.3.c 2021 Laporan Kegiatan 1.3.c 2021.pdf 
</t>
  </si>
  <si>
    <t>Laporan Tindak Lanjut 1.3.c 2021 Laporan Tindak Lanjut 1.3.c 2021.pdf</t>
  </si>
  <si>
    <t>I.3.c. Laporan Tindak Lanjut Monev_New Final 2020.pdf</t>
  </si>
  <si>
    <t xml:space="preserve">Laporan Kegiatan 1.3.b 2021 Laporan Kegiatan 1.3.b 2021.pdf </t>
  </si>
  <si>
    <t xml:space="preserve">Laporan Audit Internal Akhir Tahun 2020 @ Laporan Audit Internal FT Undip Akhir Tahun 2020 (1).pdf </t>
  </si>
  <si>
    <t>Laporan Tinjauan Manajemen Akhir Tahun 2020 @ Laporan Tinjauan Manajemen FT Undip Akhir Tahun 2020 (1).pdf</t>
  </si>
  <si>
    <t>Tabel current status yang menunjukkan pembangunan WBK sudah ter-implementasi</t>
  </si>
  <si>
    <t>Lampiran I.3.a Implementasi Pembangunan ZI Sesuai Rencana
http://pazti.ft.undip.ac.id/daftar/pengungkit/1</t>
  </si>
  <si>
    <t xml:space="preserve">
SOP Pengisian Lembar Evaluasi Mandiri 2021 1.3.a. SOP Lembar pengisian Evaluasi 2021 (fix).pdf</t>
  </si>
  <si>
    <t xml:space="preserve">1. Semua kegiatan pembangunan ZI WBK sudah 1. Semua kegiatan pembangunan ZI WBK sudah dilaksanakan di Fakultas Teknik (current status).
2. Rencana tindak lanjut diperlukan untuk beberapa kegiatan yang belum terlaksana dan untuk pengembangan kegiatan yang sudah terlaksana 
 </t>
  </si>
  <si>
    <t xml:space="preserve">Monitoring dan evaluasi sudah dilakukan secara berkala dengan melibatkan pimpinan dan dilakukan secara berkala dengan:
1. Membuat form dan Laporan monev Bulanan 
2. Monitoring dan evaluasi yang sudah pernah dilaksanakan secara rutin sebelum pembangunan ZI WBK yaitu pelaksanaan audit internal oleh TPMFT. 
Monev sudah dilakukan setiap bulan, sejak bulan Febriari 2021 melalui rapat-rapat koordinasi/ pendampingan/ monitoring dan evaluasi  </t>
  </si>
  <si>
    <t xml:space="preserve">Semua catatan/ rekomendasi hasil monev tim internal atas persiapan dan pelaksanaan kegiatan Unit WBK dilakukan tindak lanjutnya atas hasil temuanyang dituangkan pada laporan monitoring dan evaluasi  dilakukan pada semua pengungkit dengan:
1. Memberikan pernyataan perbaikan pada setiap butir temuan, waktu perbaikan, dan PIC yang bertanggung jawab terhadap perbaikan                                                                          2.Membuat form dan Laporan monev  
3. Menganalisa dan melakukan tindak lanjut terhadap hasil  survei internal dan eksternal 
4. Tindak lanjut terhadap temuan hasil monitoring dan evaluasi yang sudah pernah dilaksanakan secara rutin sebelum pembangunan ZI WBK yaitu pelaksanaan Tinjauan Manajemen. 
</t>
  </si>
  <si>
    <t xml:space="preserve">Kegiatan Pimpinan sebagai Role Model menjadi contoh pelaksanaan nilai-nilai organisasi dan  diwujudkan dalam bentuk:
1. Bukti Kehadiran pimpinan, Dekan dan para Wakil Dekan serta Kabag dan para Kasubbag, telah memberikan gambaran tentang kedisiplinan dalam kehadiran. 
2. Pimpinan juga memantau kehadiran pegawai melalui rekap faceprint.  
3. Catatan kegiatan pimpinan juga selalu dicatat dalam buku agenda pimpinan.
4. Keikut sertaan Pimpinan dalam kegiatan Tri Dharma Perguruan Tinggi
5. Setiap Role Model membuat laporan inovasi berupa buku dan video pendek sebagai bukti peran sertanya sebagai role model
 </t>
  </si>
  <si>
    <t>Pembentukan dan penetapan Agen Perubahan dilakukan melalui mekanisme, penilaian, pemilihan, dan penetapan yang jelas serta dituangkan dalam SK. Agen Perubahan  telah berkontribusi terhadap perubahan pada setiap unit kerjanya. Mekanisme pemilihan Agen Perubahan dilakukan sebagai berikut:
1. Pemilihan dilakukan oleh pimpinan atas beberapa pertimbangan dan syarat seperti: memiliki integritas, etika, kedisiplinan, dan catatan prestasi yang mampu menginspirasi lingkungannya. 
2. Calon Agen perubahan dinilai dan oleh pimpinan dan diputuskan
3. Agen Perubahan terpilih,  ditetapkan melalui SK Dekan FT 
4. Setiap Agen Perubahan membuat Laporan Inovasi yang telah dilakukan berupa buku dan Video pendek</t>
  </si>
  <si>
    <t xml:space="preserve">Dalam Membangun budaya kerja dan pola pikir di lingkungan organisasi telah dilakukan beberapa kegiatan seperti:
1. Pelatihan/sosialisasi zona integritas sudah pernah dilakukan pada tanggal 13-14 September 2019 di Magelang
2. Penandatanganan Pakta Integritas
3. Pengukuhan Komitmen Pembangunan Buda Kerja dan Pola Pikir
4. Buku Budaya Kerja dan Pola Pikir
</t>
  </si>
  <si>
    <t>Lampiran I.4.a. Bukti pimpinan sebagai role model</t>
  </si>
  <si>
    <t>I.4.a.1 Peran Pimpinan sebagai Role Model_Final.pdf</t>
  </si>
  <si>
    <t>I.4.a.2 BUKU ROLE MODEL - ARI EKO WIDIANTORO.pdf</t>
  </si>
  <si>
    <t>I.4.a.3 Role Model Fakultas Teknik UNDIP 2020 Kepala Bagian Tata Usaha.mp4</t>
  </si>
  <si>
    <t>I.4.a.4 SOP pemilihan role model 2021.pdf</t>
  </si>
  <si>
    <t>I.4.a.5 Buku Role Model - Dekan - M. Agung Wibowo.pdf</t>
  </si>
  <si>
    <t>I.4.a.6 SK role model dan agen perubahan 2021.pdf</t>
  </si>
  <si>
    <t xml:space="preserve">Lampiran I.4.b. Agen Perubahan </t>
  </si>
  <si>
    <t>1 Buku Agen Perubahan (Inovasi Prestasi Mahasiswa).pdf</t>
  </si>
  <si>
    <t>2. Buku Inovasi Agen Perubahan_Layanan Helpdesk.pdf</t>
  </si>
  <si>
    <t>I.4.b.3. SK_240. AGEN PERUBAHAN ZI WBK.pdf</t>
  </si>
  <si>
    <t>I.4.b.4 SOP pemilihan agen perubahan 2021.pdf</t>
  </si>
  <si>
    <t>I.4.b.5 SK role model dan agen perubahan 2021.pdf</t>
  </si>
  <si>
    <t>Lampiran I.4.c. Membangun Budaya Kerja dan Pola Pikir di Lingkungan Organisasi  dan Pola Pikir di Lingkungan FT Undip</t>
  </si>
  <si>
    <t>I.4.c.0. Bukti Membangun Budaya Kerja dan Pola Pikir di Lingkungan FT Undip.pdf</t>
  </si>
  <si>
    <t>I.4.c.1. Pembangunan Budaya Kerja dan Pola Pikir di Lingkungan Organisasi_Pakta Integritas.pdf</t>
  </si>
  <si>
    <t>I.4.c.2. Pembangunan Budaya Kerja dan Pola Pikir_Pelatihan Pembangunan ZI WBK.pdf</t>
  </si>
  <si>
    <t>I.4.c.3. Bukti Membangun Budaya Kerja dan Pola Pikir di Lingkungan FT Undip_Komitmen Integritas_New.pdf</t>
  </si>
  <si>
    <t>I.4.c.4. Pembangunan Budaya Kerja dan Pola Pikir_Safety Induction (1).pdf</t>
  </si>
  <si>
    <t>I.4.c.5. Pembangunan Budaya Kerja dan Pola Pikir_SE + PROTOKOL COVID + NEW NORMAL.pdf</t>
  </si>
  <si>
    <t>I.4.c.6.Pembangunan Budaya Kerja dan Pola Pikir_Dokumentasi Cecepit dan Komitmen Mutu.pdf</t>
  </si>
  <si>
    <t>I.4.c.7_Budaya Kerja FT UNDIP.mp4</t>
  </si>
  <si>
    <t>I.4.c.8. Budaya Kerja Apel Pagi Setiap Senin.pdf</t>
  </si>
  <si>
    <t>I.4.c.9. buku saku manajemen perubahan.pdf</t>
  </si>
  <si>
    <t>I.4.c.10. Pembangunan Budaya Kerja dan Pola Pikir_ Budaya Kerja K3 - undangan sosialisasi.pdf</t>
  </si>
  <si>
    <t>I.4.c.11. Pembangunan Budaya Kerja dan Pola Pikir_ Budaya Kerja K3 - Materi sosialisasi.pdf</t>
  </si>
  <si>
    <t>I.4.c.12. Pembangunan Budaya Kerja dan Pola Pikir_ Budaya Kerja K3 - Renstra K3 2021-2031.pdf</t>
  </si>
  <si>
    <t>I.4.c.13. Undangan Pencanangan Anti Gratifikasi FT Undip - 2 juli 2021.pdf</t>
  </si>
  <si>
    <t>I.4.c.14 Pencanangan Anti Gratifikasi FT Undip - 6 Juli 2021.pdf</t>
  </si>
  <si>
    <t>Lampiran I.4.d. Keterlibatan anggota organisasi dalam pembangunan ZI WBK FT Undip</t>
  </si>
  <si>
    <t>I.4.d.1. Bukti Peningkatan keterlibatan anggota organisasi dalam pembangunan ZI WBK FT Undip.pdf</t>
  </si>
  <si>
    <t>I.4.d.2. Perubahan pola pikir dan budaya kerja_Keterlibatan Seluruh Anggota_Pakta Integritas.pdf</t>
  </si>
  <si>
    <t>I.4.d.3. Perubahan pola pikir dan budaya kerja_Keterlibatan Seluruh Anggota_Sosialisasi Pembangunan ZI WBK_Undangan DH Dokumentasi.pdf</t>
  </si>
  <si>
    <t>I.4.d.4_Perubahan pola pikir dan budaya kerja_Keterlibatan Seluruh Anggota_Video.mp4</t>
  </si>
  <si>
    <t>I.4.d.5. Keterlibatan Anggota Organisasi dalam Pembangunan ZI WBK_Final.pdf</t>
  </si>
  <si>
    <t>I.4.d.6. Perubahan pola pikir dan budaya kerja_Keterlibatan Seluruh Anggota_Sosialisasi Pembangunan ZI WBK_Undangan Sosialisasi ZI-WBK (7 Jun 21).pdf</t>
  </si>
  <si>
    <t>I.4.d.7. Perubahan pola pikir dan budaya kerja_Keterlibatan Seluruh Anggota_Sosialisasi Pembangunan ZI WBK_Paparan Dekan (7 Jun 21).pdf</t>
  </si>
  <si>
    <t>I.4.d.8. Perubahan pola pikir dan budaya kerja_Keterlibatan Seluruh Anggota_Sosialisasi Pembangunan ZI WBK_Paparan Wakil Dekan (7 Jun 21).pdf</t>
  </si>
  <si>
    <t>.4.d.9. Perubahan pola pikir dan budaya kerja_Keterlibatan Seluruh Anggota_Sosialisasi Pembangunan ZI WBK_Dokumentasi (7 Jun 21).pdf</t>
  </si>
  <si>
    <t>https://forms.office.com/r/s7ZJc5xt6D</t>
  </si>
  <si>
    <t>https://forms.office.com/r/BtkgfFv9Wu</t>
  </si>
  <si>
    <t>https://skp.apps.undip.ac.id/sso/index.php/sso/authen?code=0.AXIANQQpA3T_0UWuqhc2dyIc-GayqqyPn9hDsI7EkGdu3v5yALU.AQABAAIAAAD--DLA3VO7QrddgJg7WevrTT3Y0Y1y6n2EDl4wonT8hDwLi-xtVbEQJlg1h8V36n_RexA9tYrySJhfDOCbVKCukwNRiT-ef-wRAyav5HqvDVqNPRYFaflZsnI9y5RqAzlTM4kLK5CZB5qpPGT0STrq7dzlnRRdPt3DL0EWQIhUuI0NK_y-jANwqsnHxYr2ml-6Kx8KSjp3jX8Dlv8NgjW-1RI9yuyR8J93SU1RzmgMGJN3ZPlLQtVS4FoKOM9rROxdNI0AP3YnNVI2L2tzqT4Q9uXFFeIcdEFXRqF6G5YbQaRNafVEUVUYX__NuJfOzNd_YK6HxvtZ0cY_zjGsgY4h97jpnNbORqeKSoKc78unCthZYaP9KpAcWXVf9qSFjVoRzRzBv14Oq__qdh5R9L6t5LiMmC3ndmmV2Rvrl7qy3Bojjo4oGgkrBmQT0bd1PdBPC5GU4ScgUYqf5gIfwwOrI4-6F_rFzgdeRckKaKGeq-6lag1BknvbWMYVRiv5sBj_yDGklrI1aj3u8p7PtwtL5vySk_9zpjpYQfuePzJUDHyotlE48p9meTZkO4EEDPkFWyeIwvHtY4CGyzfp9mlNHmJ-WGvWFlwEuMHDs4JxcbaiZH9FuKK6y7BK7DnC1zBm5xdLFn15if3SsgmBK9SeRqN8qRpooVBLvzYiyICNlviLiyHVWyIVQgYV6DbWb5JIju0RTYZccX2Z5cRZBehSzxJSbUCgEaWPnCSnaNymhiAA&amp;state=3ef1e0e49d45ad15bef5eff426895314&amp;session_state=4db58cbb-f80b-4dad-b8b7-7514afecb6e8#</t>
  </si>
  <si>
    <t>https://skptendik.apps.undip.ac.id/sso/index.php/sso/authen?code=0.AXIANQQpA3T_0UWuqhc2dyIc-CMw49Rt2DRCikHNYKIUXjZyALU.AQABAAIAAAD--DLA3VO7QrddgJg7Wevrm5Efi-2MbHQ4cV6KB22yFq3J-9f4Nyzfr1TfnqYMMT7siZiwI5I1h1kVGLxz82yEgvvCqmTGx5ZbcDUzzggcwpMK9I57L8sdyLpha6kVWRtp5fqzJDt8jxX-XOy2qp2m3pH1Ig14_L3tx3eLBs7n-vegdiwZPLwyrR8O2KMlFBaSM16LBRVtm9H5GA4NMrE_4WMbtS47Z6KJbpbtAPvNtQp7XGzzZiAuJs97CsF50uq-p84TUbugzTS2Yu6IaGMh4G2ertFaqOlu4_0lWUjUDjCatmMQWQjsI7x1xUkWkbz8-7EZqG2oicC8c924zewqosxhhqUOCI707jChZbl9ap3QfZys7XOVRcwt1mK8QCZ_T_uTDS3O1_l-McYnCweYgEjp3_EtKhBcMXdGuw5heSz6D3XuOxcWf0mOkqqRfADn-jeuAScvPT2vm5qrPHRjdAM9_nIWhjeUb9xCAZVkG_sfGWomtETKf_XVbJWpWws8BktnXnmW2ZfKN_i7YetarGCdkFLBo81ZxMZ71ODB-QPTa2m5Gvs2HZUmUS2fFsAGknyuRuvVnWoyP0_tvQDFC97PUU00pNxVEl0oSiu5dmPYkO9drZ0uh5Ys2Gisgkx_jqx3xU8a2A6S_cXoRKp66F1v6hcoE0ZIYVpjawAUvu7ghvoO8OH9k6N5eurCXB74mACFznO7267i3JaMetzSFnWd3qgpSHagFvwbdbgTSCAA&amp;state=a8b0ae4e75d15bc72600df69b35ec72a&amp;session_state=4db58cbb-f80b-4dad-b8b7-7514afecb6e8#</t>
  </si>
  <si>
    <t>http://ft.undip.ac.id/sdm/</t>
  </si>
  <si>
    <t>https://e-duk.apps.undip.ac.id/index.php/statistik/grafikstatus.html</t>
  </si>
  <si>
    <t>http://sikepo.ft.undip.ac.id/</t>
  </si>
  <si>
    <t>http://file-ft.undip.ac.id/download/kepegawaian/</t>
  </si>
  <si>
    <t xml:space="preserve">SOP pengendalian gratifikasi:
1. SOP/pedoman pengendalian gratifikasi.
2. SK Dekan tentang pembentukan UPG.
</t>
  </si>
  <si>
    <t xml:space="preserve">Pelaporan dan inovasi gratifikasi:
3. Fasilitas pelaporan gratifikasi secara daring dan luring.
4. Berita serah terima barang gratifikasi.
5. Lemari pajang gratifikasi.
6. SIMASET, inovasi pengendalian dalam manajemen pengelolaan aset. </t>
  </si>
  <si>
    <t>Peraturan terkait gratifikasi:
1. Peraturan Rektor tentang gratifikasi
2. SE Dekan tentang pengendalian gratifikasi</t>
  </si>
  <si>
    <t>Media sosialisasi gratifikasi:
3. Standing banner dan poster
4. Berita di situs FT
5. Informasi di SSO dan media sosial
6. Berita acara sosialisasi ke Kadep</t>
  </si>
  <si>
    <t xml:space="preserve">Bukti sosialisasi gratifikasi:
7. Dokumen komitmen Kadep
8. Berita acara sosialisasi di Senat Akademik FT dan masing-masing departemen
9. Rencana sosialisasi berkala
</t>
  </si>
  <si>
    <t xml:space="preserve">Sosialisasi peta risiko, maturitas SPIP, hasil survey
1. Berita acara sosialisasi peta manajemen risiko universitas
2. Hasil review maturitas penyelenggaraan SPIP FT
3. Berita acara pembahasan hasil penilaian maturitas penyelenggaraan SPIP
4. Informasi mengenai PPID Undip
5. Hasil survey ditampilkan pada situs FT
</t>
  </si>
  <si>
    <t>Kegiatan sosialisasi dan keterbukaan informasi publik:
6. Sosialisasi teknik dan proses penerbitan peraturan dan keputusan bagi pimpinan
7. Sosialisasi pemahaman tugas administrasi pemerintahan 
8. Sosialisasi pertemuan dengan Inspektorat Jenderal Kemenristekdikti
9. Sosialisasi pertemuan dengan KAP
10. Sosialisasi pertemuan dengan BPK
11. SK Dekan tentang keterbukaan informasi publik</t>
  </si>
  <si>
    <t xml:space="preserve">Peta pengendalian risiko:
1. Peta pengendalian risiko FT
</t>
  </si>
  <si>
    <t xml:space="preserve">Manajemen risiko dalam keuangan, penelitian, pendidikan, kepegawaian:
2. RKAT online, untuk pengendalian anggaran
3. SIP3MU, untuk pengendalian penelitian dan pengabdian masyarakat
4. SIAP, untuk pengendalian pendidikan
5. Kulon, untuk pengendalian perkuliahan
6. SIPRESMA, untuk pengendalian prestasi mahasiswa
7. SKP online, untuk pengendalian kinerja pegawai
8. BKD online, untuk pengendalian beban kerja dosen
9. SIP3, untuk pengendalian pajak penghasilan  </t>
  </si>
  <si>
    <t xml:space="preserve">Peta identifikasi dan penilaian risiko:
1. Peta penilaian risiko FT
</t>
  </si>
  <si>
    <t xml:space="preserve">Manajemen risiko dalam keuangan, penelitian, pendidikan:
2. Berita acara kegiatan evaluasi anggaran
3. Hasil monev penelitian dan pengabdian masyarakat
4. Hasil evaluasi kuliah online
</t>
  </si>
  <si>
    <t>Manajemen risiko dalam kemahasiswaan, K3, pandemi:
5. SIAP, dalam hal pendidikan
6. SIPRESMA, dalam hal prestasi mahasiswa  
7. SIMK3, sebagai upaya pengendalian aspek K3
8. Kegiatan survey risiko Covid-19</t>
  </si>
  <si>
    <t xml:space="preserve">Reformasi birokrasi Undip:
1. Peta jalan reformasi birokrasi Universitas Diponegoro
2. SK Rektor tentang Tim RB Undip
3. SK Rektor tentang Penetapan FT sebagai ZI-WBK &amp; WBBM
</t>
  </si>
  <si>
    <t xml:space="preserve">Tim pengendali mutu:
4. SK Rektor tentang pembentukan SPI
5.SK Rektor tentang pembentukan TPMF
6.SK Rektor tentang pembentukan GPM
</t>
  </si>
  <si>
    <t xml:space="preserve">Peraturan kode etik:
7.  Peraturan Rektor tentang Piagam Audit SPI
8. Peraturan Rektor tentang Kode Etik SPI
9.Peraturan Rektor tentang Kode Etik Tenaga Kependidikan
10. Peraturan Senat Akademik terkait Kode Etik Dosen
11. Peraturan Rektor tentang Kode Etik Mahasiswa
12. SK Rektor tentang Dewan Kehormatan Kode Etik
</t>
  </si>
  <si>
    <t xml:space="preserve">Pakta integritas:
13. SK Dekan tentang Pakta Integritas
14. Dokumen Pakta Integritas
15. Contoh Pakta Integritas dalam:
    a. Kepanitian pemilihan Senat Akademik
    b. Proses pengadaan barang dan jasa
</t>
  </si>
  <si>
    <t xml:space="preserve">LHK dan keterbukaan informasi publik:
16. LHKPN
17. LHKASN
18. SE Rektor tentang Larangan Perantara PMB
19. SK Dekan tentang keterbukaan informasi publik
</t>
  </si>
  <si>
    <t>Sistem informasi pengendalian:
20. Sistem informasi untuk membangun lingkungan pengendalian 
    a. SIAP, dalam hal pendidikan
    b. Kulon, untuk proses perkuliahan
    c. SIP3MU &amp; SITEDI, dalam penelitian dan pengabdian masyarakat 
    d. Presensi kerja online
    e. RKAT &amp; RSA online, untuk pengendalian anggaran 
    f. SKP online, untuk menjamin kinerja pegawai
    g. BKD online, pengendalian beban kerja dosen 
    h.SIP3, dalam hal pajak dan pendapatan
    i. SIPRESMA &amp; PKM online, untuk program kreativitas mahasiswa
    j. SIMK3, dalam hal keselamatan dan kesehatan kerja</t>
  </si>
  <si>
    <t>Pengendalian lingkungan:
21. Pengendalian lingkungan fisik
22. Aktivitas pengendalian secara langsung di lapangan</t>
  </si>
  <si>
    <t xml:space="preserve">Peraturan dan SOP pengaduan masyarakat:
1. Peraturan Rektor terkait pengaduan masyarakat
2. Fasilitas pengaduan daring di situs universitas
</t>
  </si>
  <si>
    <t xml:space="preserve">Fasilitas pengaduan masyarakat:
3. Fasilitas pengaduan masyarakat di situs Universitas
4. Fasilitas pengaduan daring di situs FT
    a. Helpdesk FT
    b. Lapor Pelanggaran
5. Fasilitas pengaduan luring melalui Kotak Saran
6. Penanganan pengaduan masyarakat di media sosial  </t>
  </si>
  <si>
    <t xml:space="preserve">Laporan monitoring dan evaluasi bulanan penanganan pengaduan masyarakat selama setahun terakhir  </t>
  </si>
  <si>
    <t xml:space="preserve">Laporan bulanan tindak lanjut atas hasil monitoring dan evaluasi penanganan pengaduan masyarakat selama setahun terakhir </t>
  </si>
  <si>
    <t>Tindak lanjut bulanan pengaduan masyarakat selama setahun terakhir</t>
  </si>
  <si>
    <t>1. Data pengaduan masyarakat Juli 2020</t>
  </si>
  <si>
    <t>2. Data pengaduan masyarakat Agustus 2020</t>
  </si>
  <si>
    <t>3. Data pengaduan masyarakat September 2020</t>
  </si>
  <si>
    <t>4. Data pengaduan masyarakat Oktober 2020</t>
  </si>
  <si>
    <t>5. Data pengaduan masyarakat November 2020</t>
  </si>
  <si>
    <t>6. Data pengaduan masyarakat Desember 2020</t>
  </si>
  <si>
    <t>7. Data pengaduan masyarakat Januari 2021</t>
  </si>
  <si>
    <t xml:space="preserve"> 8. Data pengaduan masyarakat Februari 2021</t>
  </si>
  <si>
    <t>9. Data pengaduan masyarakat Maret 2021</t>
  </si>
  <si>
    <t>10. Data pengaduan masyarakat April 2021</t>
  </si>
  <si>
    <t>11. Data pengaduan masyarakat Mei 2021</t>
  </si>
  <si>
    <t>12. Data pengaduan masyarakat Juni 2021</t>
  </si>
  <si>
    <t xml:space="preserve">Internalisasi WBS 
1. Peraturan Rektor terkait WBS
2. SE Dekan terkait fasilitas WBS
3. Sosialisasi pimpinan FT ke Kadep
4. Sosialisasi di Senat Akademik dan departemen
5. Berita acara rapat kerja fakultas  </t>
  </si>
  <si>
    <t xml:space="preserve">Penerapan WBS
1. SOP/pedoman penanganan WBS
2. Fasilitas pelaporan WBS di situs FT
3. Kotak saran di Dekanat FT  </t>
  </si>
  <si>
    <t xml:space="preserve">1. Laporan monitoring dan evaluasi bulanan WBS selama setahun terakhir  </t>
  </si>
  <si>
    <t>2. Contoh laporan penanganan kasus WBS</t>
  </si>
  <si>
    <t xml:space="preserve">1. Laporan bulanan tindak lanjut atas hasil monitoring dan evaluasi WBS selama setahun terakhir  </t>
  </si>
  <si>
    <t>2. Contoh tindak lanjut kasus WBS</t>
  </si>
  <si>
    <t xml:space="preserve">Identifikasi benturan kepentingan:
1. Peraturan Rektor terkait BK
2. Pernyataan komitmen Dekan terkait BK
3. Survey potensi BK di lingkungan FT
4. Peta potensi BK dari tupoksi pegawai FT  
</t>
  </si>
  <si>
    <t xml:space="preserve">Sosialisasi benturan kepentingan:
1. Peraturan Rektor tentang BK
2. SK Rektor tentang Tata Cara Pengisian Jabatan Pimpinan
3. SE Dekan tentang penanganan BK
4. Sosialisasi pimpinan FT ke Kadep
5. Sosialisasi di Senat Akademik dan masing-masing departemen
</t>
  </si>
  <si>
    <t xml:space="preserve">Kegiatan internalisasi benturan kepentingan:
6. Peraturan Rektor tentang tata cara pengisian jabatan
7. Contoh kegiatan pemilihan Wakil Dekan
8. Peraturan Rektor tentang tata cara pengadaan barang/jasa
 </t>
  </si>
  <si>
    <t xml:space="preserve">Implementasi penanganan benturan kepentingan:
1. Survey potensi BK di lingkungan FT
2. Peta potensi BK dari tupoksi pegawai FT
3. Pedoman penanganan BK
4. Formulir pelaporan BK
5. Fasilitas pelaporan BK di situs FT  </t>
  </si>
  <si>
    <t>Laporan evaluasi benturan kepentingan selama setahun terakhir</t>
  </si>
  <si>
    <t>Laporan tindak lanjut bulanan atas evaluasi benturan kepentingan selama setahun terakhir</t>
  </si>
  <si>
    <t>Contoh tindak lanjut atas evaluasi benturan kepentingan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</si>
</sst>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00000"/>
  </numFmts>
  <fonts count="33" x14ac:knownFonts="1">
    <font>
      <sz val="11"/>
      <color theme="1"/>
      <name val="Calibri"/>
      <family val="2"/>
      <charset val="1"/>
      <scheme val="minor"/>
    </font>
    <font>
      <sz val="11"/>
      <color theme="1"/>
      <name val="Calibri"/>
      <family val="2"/>
      <charset val="1"/>
      <scheme val="minor"/>
    </font>
    <font>
      <u/>
      <sz val="11"/>
      <color theme="10"/>
      <name val="Calibri"/>
      <family val="2"/>
      <charset val="1"/>
      <scheme val="minor"/>
    </font>
    <font>
      <u/>
      <sz val="11"/>
      <color theme="11"/>
      <name val="Calibri"/>
      <family val="2"/>
      <charset val="1"/>
      <scheme val="minor"/>
    </font>
    <font>
      <b/>
      <sz val="11"/>
      <color theme="1"/>
      <name val="Bookman Old Style"/>
      <family val="1"/>
    </font>
    <font>
      <sz val="11"/>
      <color theme="1"/>
      <name val="Bookman Old Style"/>
      <family val="1"/>
    </font>
    <font>
      <sz val="11"/>
      <name val="Bookman Old Style"/>
      <family val="1"/>
    </font>
    <font>
      <b/>
      <sz val="11"/>
      <name val="Bookman Old Style"/>
      <family val="1"/>
    </font>
    <font>
      <i/>
      <sz val="11"/>
      <name val="Bookman Old Style"/>
      <family val="1"/>
    </font>
    <font>
      <b/>
      <sz val="11"/>
      <color rgb="FF000000"/>
      <name val="Bookman Old Style"/>
      <family val="1"/>
    </font>
    <font>
      <sz val="11"/>
      <color rgb="FF000000"/>
      <name val="Bookman Old Style"/>
      <family val="1"/>
    </font>
    <font>
      <sz val="11"/>
      <color rgb="FF000000"/>
      <name val="Calibri"/>
      <family val="2"/>
    </font>
    <font>
      <b/>
      <sz val="14"/>
      <color rgb="FF000000"/>
      <name val="Bookman Old Style"/>
      <family val="1"/>
    </font>
    <font>
      <sz val="11"/>
      <name val="Calibri"/>
      <family val="2"/>
    </font>
    <font>
      <b/>
      <sz val="11"/>
      <color rgb="FFFFFFFF"/>
      <name val="Bookman Old Style"/>
      <family val="1"/>
    </font>
    <font>
      <b/>
      <sz val="12"/>
      <color rgb="FFFFFFFF"/>
      <name val="Bookman Old Style"/>
      <family val="1"/>
    </font>
    <font>
      <sz val="11"/>
      <name val="Arial"/>
      <family val="2"/>
    </font>
    <font>
      <b/>
      <sz val="11"/>
      <color rgb="FF00B0F0"/>
      <name val="Bookman Old Style"/>
      <family val="1"/>
    </font>
    <font>
      <b/>
      <sz val="9"/>
      <color indexed="81"/>
      <name val="Tahoma"/>
      <family val="2"/>
    </font>
    <font>
      <sz val="9"/>
      <color indexed="81"/>
      <name val="Tahoma"/>
      <family val="2"/>
    </font>
    <font>
      <u/>
      <sz val="11"/>
      <color theme="10"/>
      <name val="Arial"/>
      <family val="2"/>
    </font>
    <font>
      <b/>
      <i/>
      <sz val="11"/>
      <name val="Bookman Old Style"/>
      <family val="1"/>
    </font>
    <font>
      <b/>
      <sz val="11"/>
      <name val="Calibri"/>
      <family val="2"/>
      <scheme val="minor"/>
    </font>
    <font>
      <b/>
      <sz val="12"/>
      <name val="Calibri"/>
      <family val="2"/>
      <scheme val="minor"/>
    </font>
    <font>
      <b/>
      <sz val="11"/>
      <name val="Calibri"/>
      <family val="2"/>
      <charset val="1"/>
      <scheme val="minor"/>
    </font>
    <font>
      <sz val="12"/>
      <name val="Bookman Old Style"/>
      <family val="1"/>
    </font>
    <font>
      <u/>
      <sz val="11"/>
      <color theme="10"/>
      <name val="Old English Text MT"/>
      <family val="4"/>
    </font>
    <font>
      <u/>
      <sz val="11"/>
      <color theme="10"/>
      <name val="Bookman Old Style"/>
      <family val="1"/>
    </font>
    <font>
      <sz val="11"/>
      <color rgb="FF0000FF"/>
      <name val="Bookman Old Style"/>
      <family val="1"/>
    </font>
    <font>
      <b/>
      <u/>
      <sz val="11"/>
      <color rgb="FF0000FF"/>
      <name val="Bookman Old Style"/>
      <family val="1"/>
    </font>
    <font>
      <u/>
      <sz val="11"/>
      <color rgb="FF0000FF"/>
      <name val="Bookman Old Style"/>
      <family val="1"/>
    </font>
    <font>
      <u/>
      <sz val="11"/>
      <color rgb="FF0000FF"/>
      <name val="Calibri"/>
      <family val="2"/>
      <charset val="1"/>
      <scheme val="minor"/>
    </font>
    <font>
      <b/>
      <sz val="11"/>
      <name val="Arial"/>
      <family val="2"/>
    </font>
  </fonts>
  <fills count="19">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435369"/>
        <bgColor indexed="64"/>
      </patternFill>
    </fill>
    <fill>
      <patternFill patternType="solid">
        <fgColor rgb="FF8396B0"/>
        <bgColor indexed="64"/>
      </patternFill>
    </fill>
    <fill>
      <patternFill patternType="solid">
        <fgColor rgb="FFD5DCE4"/>
        <bgColor indexed="64"/>
      </patternFill>
    </fill>
    <fill>
      <patternFill patternType="solid">
        <fgColor rgb="FFE2EFD9"/>
        <bgColor indexed="64"/>
      </patternFill>
    </fill>
    <fill>
      <patternFill patternType="solid">
        <fgColor rgb="FF000000"/>
        <bgColor indexed="64"/>
      </patternFill>
    </fill>
    <fill>
      <patternFill patternType="solid">
        <fgColor rgb="FFBFBFBF"/>
        <bgColor indexed="64"/>
      </patternFill>
    </fill>
    <fill>
      <patternFill patternType="solid">
        <fgColor theme="9" tint="0.79998168889431442"/>
        <bgColor rgb="FFFFFFFF"/>
      </patternFill>
    </fill>
    <fill>
      <patternFill patternType="solid">
        <fgColor rgb="FF92D050"/>
        <bgColor indexed="64"/>
      </patternFill>
    </fill>
    <fill>
      <patternFill patternType="solid">
        <fgColor theme="0"/>
        <bgColor rgb="FFFFFFFF"/>
      </patternFill>
    </fill>
    <fill>
      <patternFill patternType="solid">
        <fgColor rgb="FF66FFCC"/>
        <bgColor indexed="64"/>
      </patternFill>
    </fill>
  </fills>
  <borders count="1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1" fillId="0" borderId="0">
      <protection locked="0"/>
    </xf>
    <xf numFmtId="0" fontId="13" fillId="0" borderId="0">
      <alignment vertical="center"/>
    </xf>
    <xf numFmtId="9" fontId="11" fillId="0" borderId="0">
      <alignment vertical="top"/>
      <protection locked="0"/>
    </xf>
    <xf numFmtId="0" fontId="1" fillId="0" borderId="0"/>
    <xf numFmtId="9" fontId="1" fillId="0" borderId="0" applyFont="0" applyFill="0" applyBorder="0" applyAlignment="0" applyProtection="0"/>
    <xf numFmtId="0" fontId="20" fillId="0" borderId="0" applyNumberFormat="0" applyFill="0" applyBorder="0" applyAlignment="0" applyProtection="0"/>
    <xf numFmtId="0" fontId="11" fillId="0" borderId="0">
      <protection locked="0"/>
    </xf>
    <xf numFmtId="9" fontId="1" fillId="0" borderId="0" applyFont="0" applyFill="0" applyBorder="0" applyAlignment="0" applyProtection="0"/>
    <xf numFmtId="0" fontId="2" fillId="0" borderId="0" applyNumberFormat="0" applyFill="0" applyBorder="0" applyAlignment="0" applyProtection="0"/>
  </cellStyleXfs>
  <cellXfs count="360">
    <xf numFmtId="0" fontId="0" fillId="0" borderId="0" xfId="0"/>
    <xf numFmtId="0" fontId="10" fillId="0" borderId="0" xfId="35" applyFont="1" applyAlignment="1" applyProtection="1"/>
    <xf numFmtId="0" fontId="12" fillId="8" borderId="0" xfId="35" applyFont="1" applyFill="1" applyAlignment="1" applyProtection="1">
      <alignment vertical="top"/>
    </xf>
    <xf numFmtId="0" fontId="9" fillId="8" borderId="0" xfId="35" applyFont="1" applyFill="1" applyAlignment="1" applyProtection="1">
      <alignment vertical="top"/>
    </xf>
    <xf numFmtId="0" fontId="9" fillId="8" borderId="0" xfId="35" applyFont="1" applyFill="1" applyAlignment="1" applyProtection="1">
      <alignment horizontal="center" vertical="top"/>
    </xf>
    <xf numFmtId="0" fontId="10" fillId="8" borderId="0" xfId="35" applyFont="1" applyFill="1" applyAlignment="1" applyProtection="1">
      <alignment horizontal="center" vertical="top"/>
    </xf>
    <xf numFmtId="0" fontId="10" fillId="8" borderId="0" xfId="35" applyFont="1" applyFill="1" applyAlignment="1" applyProtection="1">
      <alignment vertical="top" wrapText="1"/>
    </xf>
    <xf numFmtId="164" fontId="10" fillId="8" borderId="0" xfId="35" applyNumberFormat="1" applyFont="1" applyFill="1" applyAlignment="1" applyProtection="1">
      <alignment horizontal="center" vertical="top" wrapText="1"/>
    </xf>
    <xf numFmtId="0" fontId="10" fillId="8" borderId="0" xfId="35" applyFont="1" applyFill="1" applyAlignment="1" applyProtection="1"/>
    <xf numFmtId="0" fontId="13" fillId="0" borderId="0" xfId="36">
      <alignment vertical="center"/>
    </xf>
    <xf numFmtId="0" fontId="12" fillId="8" borderId="0" xfId="35" applyFont="1" applyFill="1" applyAlignment="1" applyProtection="1">
      <alignment horizontal="left" vertical="top"/>
    </xf>
    <xf numFmtId="0" fontId="10" fillId="0" borderId="0" xfId="35" applyFont="1" applyAlignment="1" applyProtection="1">
      <alignment horizontal="center"/>
    </xf>
    <xf numFmtId="164" fontId="14" fillId="9" borderId="4" xfId="35" applyNumberFormat="1" applyFont="1" applyFill="1" applyBorder="1" applyAlignment="1" applyProtection="1">
      <alignment horizontal="center" vertical="center"/>
    </xf>
    <xf numFmtId="0" fontId="14" fillId="9" borderId="2" xfId="35" applyFont="1" applyFill="1" applyBorder="1" applyAlignment="1" applyProtection="1">
      <alignment horizontal="center" vertical="center" wrapText="1"/>
    </xf>
    <xf numFmtId="0" fontId="9" fillId="10" borderId="2" xfId="35" applyFont="1" applyFill="1" applyBorder="1" applyAlignment="1" applyProtection="1">
      <alignment vertical="top"/>
    </xf>
    <xf numFmtId="0" fontId="9" fillId="10" borderId="2" xfId="35" applyFont="1" applyFill="1" applyBorder="1" applyAlignment="1" applyProtection="1">
      <alignment horizontal="center" vertical="top"/>
    </xf>
    <xf numFmtId="0" fontId="10" fillId="10" borderId="2" xfId="35" applyFont="1" applyFill="1" applyBorder="1" applyAlignment="1" applyProtection="1">
      <alignment horizontal="center" vertical="top"/>
    </xf>
    <xf numFmtId="0" fontId="10" fillId="10" borderId="2" xfId="35" applyFont="1" applyFill="1" applyBorder="1" applyAlignment="1" applyProtection="1">
      <alignment vertical="top" wrapText="1"/>
    </xf>
    <xf numFmtId="164" fontId="10" fillId="10" borderId="4" xfId="35" applyNumberFormat="1" applyFont="1" applyFill="1" applyBorder="1" applyAlignment="1" applyProtection="1">
      <alignment horizontal="center" vertical="top" wrapText="1"/>
    </xf>
    <xf numFmtId="0" fontId="10" fillId="10" borderId="2" xfId="35" applyFont="1" applyFill="1" applyBorder="1" applyAlignment="1" applyProtection="1">
      <alignment horizontal="center" vertical="center" wrapText="1"/>
    </xf>
    <xf numFmtId="0" fontId="9" fillId="11" borderId="2" xfId="35" applyFont="1" applyFill="1" applyBorder="1" applyAlignment="1" applyProtection="1">
      <alignment vertical="top"/>
    </xf>
    <xf numFmtId="0" fontId="10" fillId="11" borderId="2" xfId="35" applyFont="1" applyFill="1" applyBorder="1" applyAlignment="1" applyProtection="1">
      <alignment horizontal="center" vertical="top"/>
    </xf>
    <xf numFmtId="0" fontId="10" fillId="11" borderId="2" xfId="35" applyFont="1" applyFill="1" applyBorder="1" applyAlignment="1" applyProtection="1">
      <alignment vertical="top" wrapText="1"/>
    </xf>
    <xf numFmtId="164" fontId="10" fillId="11" borderId="4" xfId="35" applyNumberFormat="1" applyFont="1" applyFill="1" applyBorder="1" applyAlignment="1" applyProtection="1">
      <alignment horizontal="center" vertical="top" wrapText="1"/>
    </xf>
    <xf numFmtId="2" fontId="9" fillId="11" borderId="2" xfId="35" applyNumberFormat="1" applyFont="1" applyFill="1" applyBorder="1" applyAlignment="1" applyProtection="1">
      <alignment horizontal="center" vertical="center" wrapText="1"/>
    </xf>
    <xf numFmtId="0" fontId="9" fillId="12" borderId="2" xfId="35" applyFont="1" applyFill="1" applyBorder="1" applyAlignment="1" applyProtection="1">
      <alignment vertical="top"/>
    </xf>
    <xf numFmtId="0" fontId="9" fillId="12" borderId="2" xfId="35" applyFont="1" applyFill="1" applyBorder="1" applyAlignment="1" applyProtection="1">
      <alignment horizontal="center" vertical="top"/>
    </xf>
    <xf numFmtId="164" fontId="9" fillId="12" borderId="4" xfId="35" applyNumberFormat="1" applyFont="1" applyFill="1" applyBorder="1" applyAlignment="1" applyProtection="1">
      <alignment horizontal="center" vertical="top" wrapText="1"/>
    </xf>
    <xf numFmtId="2" fontId="9" fillId="12" borderId="2" xfId="35" applyNumberFormat="1" applyFont="1" applyFill="1" applyBorder="1" applyAlignment="1" applyProtection="1">
      <alignment horizontal="center" vertical="center" wrapText="1"/>
    </xf>
    <xf numFmtId="164" fontId="14" fillId="10" borderId="4" xfId="35" applyNumberFormat="1" applyFont="1" applyFill="1" applyBorder="1" applyAlignment="1" applyProtection="1">
      <alignment horizontal="center" vertical="top" wrapText="1"/>
    </xf>
    <xf numFmtId="2" fontId="15" fillId="10" borderId="2" xfId="35" applyNumberFormat="1" applyFont="1" applyFill="1" applyBorder="1" applyAlignment="1" applyProtection="1">
      <alignment horizontal="center" vertical="top" wrapText="1"/>
    </xf>
    <xf numFmtId="2" fontId="13" fillId="0" borderId="0" xfId="36" applyNumberFormat="1">
      <alignment vertical="center"/>
    </xf>
    <xf numFmtId="0" fontId="9" fillId="13" borderId="2" xfId="35" applyFont="1" applyFill="1" applyBorder="1" applyAlignment="1" applyProtection="1">
      <alignment vertical="top"/>
    </xf>
    <xf numFmtId="0" fontId="9" fillId="13" borderId="2" xfId="35" applyFont="1" applyFill="1" applyBorder="1" applyAlignment="1" applyProtection="1">
      <alignment vertical="top" wrapText="1"/>
    </xf>
    <xf numFmtId="164" fontId="9" fillId="13" borderId="0" xfId="35" applyNumberFormat="1" applyFont="1" applyFill="1" applyBorder="1" applyAlignment="1" applyProtection="1">
      <alignment horizontal="center" vertical="top" wrapText="1"/>
    </xf>
    <xf numFmtId="164" fontId="9" fillId="13" borderId="5" xfId="35" applyNumberFormat="1" applyFont="1" applyFill="1" applyBorder="1" applyAlignment="1" applyProtection="1">
      <alignment horizontal="center" vertical="top" wrapText="1"/>
    </xf>
    <xf numFmtId="0" fontId="10" fillId="10" borderId="2" xfId="35" applyFont="1" applyFill="1" applyBorder="1" applyAlignment="1" applyProtection="1">
      <alignment vertical="top"/>
    </xf>
    <xf numFmtId="0" fontId="9" fillId="11" borderId="2" xfId="35" applyFont="1" applyFill="1" applyBorder="1" applyAlignment="1" applyProtection="1">
      <alignment vertical="top" wrapText="1"/>
    </xf>
    <xf numFmtId="164" fontId="9" fillId="11" borderId="4" xfId="35" applyNumberFormat="1" applyFont="1" applyFill="1" applyBorder="1" applyAlignment="1" applyProtection="1">
      <alignment horizontal="center" vertical="top" wrapText="1"/>
    </xf>
    <xf numFmtId="0" fontId="9" fillId="12" borderId="2" xfId="35" applyFont="1" applyFill="1" applyBorder="1" applyAlignment="1" applyProtection="1">
      <alignment vertical="top" wrapText="1"/>
    </xf>
    <xf numFmtId="2" fontId="9" fillId="14" borderId="2" xfId="35" applyNumberFormat="1" applyFont="1" applyFill="1" applyBorder="1" applyAlignment="1" applyProtection="1">
      <alignment horizontal="center" vertical="center" wrapText="1"/>
    </xf>
    <xf numFmtId="0" fontId="9" fillId="0" borderId="2" xfId="35" applyFont="1" applyBorder="1" applyAlignment="1" applyProtection="1">
      <alignment vertical="top"/>
    </xf>
    <xf numFmtId="0" fontId="10" fillId="0" borderId="2" xfId="35" applyFont="1" applyBorder="1" applyAlignment="1" applyProtection="1">
      <alignment vertical="top"/>
    </xf>
    <xf numFmtId="0" fontId="10" fillId="0" borderId="2" xfId="35" applyFont="1" applyBorder="1" applyAlignment="1" applyProtection="1">
      <alignment vertical="top" wrapText="1"/>
    </xf>
    <xf numFmtId="164" fontId="10" fillId="0" borderId="4" xfId="35" applyNumberFormat="1" applyFont="1" applyBorder="1" applyAlignment="1" applyProtection="1">
      <alignment horizontal="center" vertical="top" wrapText="1"/>
    </xf>
    <xf numFmtId="0" fontId="10" fillId="0" borderId="2" xfId="35" applyFont="1" applyBorder="1" applyAlignment="1" applyProtection="1">
      <alignment horizontal="center" vertical="center"/>
    </xf>
    <xf numFmtId="0" fontId="10" fillId="12" borderId="2" xfId="35" applyFont="1" applyFill="1" applyBorder="1" applyAlignment="1" applyProtection="1">
      <alignment vertical="top" wrapText="1"/>
    </xf>
    <xf numFmtId="164" fontId="10" fillId="12" borderId="4" xfId="35" applyNumberFormat="1" applyFont="1" applyFill="1" applyBorder="1" applyAlignment="1" applyProtection="1">
      <alignment horizontal="center" vertical="top" wrapText="1"/>
    </xf>
    <xf numFmtId="164" fontId="14" fillId="10" borderId="4" xfId="35" applyNumberFormat="1" applyFont="1" applyFill="1" applyBorder="1" applyAlignment="1" applyProtection="1">
      <alignment horizontal="center" vertical="top"/>
    </xf>
    <xf numFmtId="2" fontId="15" fillId="10" borderId="2" xfId="35" applyNumberFormat="1" applyFont="1" applyFill="1" applyBorder="1" applyAlignment="1" applyProtection="1">
      <alignment horizontal="center" vertical="center" wrapText="1"/>
    </xf>
    <xf numFmtId="0" fontId="14" fillId="0" borderId="2" xfId="35" applyFont="1" applyBorder="1" applyAlignment="1" applyProtection="1">
      <alignment vertical="top"/>
    </xf>
    <xf numFmtId="0" fontId="14" fillId="0" borderId="2" xfId="35" applyFont="1" applyBorder="1" applyAlignment="1" applyProtection="1">
      <alignment vertical="top" wrapText="1"/>
    </xf>
    <xf numFmtId="164" fontId="14" fillId="0" borderId="4" xfId="35" applyNumberFormat="1" applyFont="1" applyBorder="1" applyAlignment="1" applyProtection="1">
      <alignment horizontal="center" vertical="top" wrapText="1"/>
    </xf>
    <xf numFmtId="164" fontId="14" fillId="9" borderId="4" xfId="35" applyNumberFormat="1" applyFont="1" applyFill="1" applyBorder="1" applyAlignment="1" applyProtection="1">
      <alignment horizontal="center" vertical="top"/>
    </xf>
    <xf numFmtId="2" fontId="15" fillId="9" borderId="2" xfId="35" applyNumberFormat="1" applyFont="1" applyFill="1" applyBorder="1" applyAlignment="1" applyProtection="1">
      <alignment horizontal="center" vertical="center"/>
    </xf>
    <xf numFmtId="0" fontId="4" fillId="4" borderId="2" xfId="38" applyFont="1" applyFill="1" applyBorder="1" applyAlignment="1">
      <alignment horizontal="left" vertical="top"/>
    </xf>
    <xf numFmtId="0" fontId="6" fillId="7" borderId="0" xfId="38" applyFont="1" applyFill="1"/>
    <xf numFmtId="0" fontId="7" fillId="7" borderId="0" xfId="38" applyFont="1" applyFill="1" applyAlignment="1">
      <alignment vertical="top"/>
    </xf>
    <xf numFmtId="0" fontId="7" fillId="7" borderId="0" xfId="38" applyFont="1" applyFill="1" applyAlignment="1">
      <alignment horizontal="center" vertical="top"/>
    </xf>
    <xf numFmtId="0" fontId="6" fillId="7" borderId="0" xfId="38" applyFont="1" applyFill="1" applyAlignment="1">
      <alignment horizontal="center" vertical="top"/>
    </xf>
    <xf numFmtId="0" fontId="6" fillId="7" borderId="0" xfId="38" applyFont="1" applyFill="1" applyAlignment="1">
      <alignment vertical="top" wrapText="1"/>
    </xf>
    <xf numFmtId="164" fontId="6" fillId="7" borderId="0" xfId="38" applyNumberFormat="1" applyFont="1" applyFill="1" applyAlignment="1">
      <alignment horizontal="center" vertical="top" wrapText="1"/>
    </xf>
    <xf numFmtId="0" fontId="6" fillId="7" borderId="0" xfId="38" applyFont="1" applyFill="1" applyAlignment="1">
      <alignment horizontal="center" vertical="center"/>
    </xf>
    <xf numFmtId="0" fontId="6" fillId="7" borderId="0" xfId="38" applyFont="1" applyFill="1" applyAlignment="1">
      <alignment horizontal="left" wrapText="1"/>
    </xf>
    <xf numFmtId="0" fontId="6" fillId="7" borderId="0" xfId="38" applyFont="1" applyFill="1" applyAlignment="1">
      <alignment wrapText="1"/>
    </xf>
    <xf numFmtId="0" fontId="6" fillId="0" borderId="0" xfId="38" applyFont="1" applyFill="1" applyBorder="1"/>
    <xf numFmtId="0" fontId="5" fillId="0" borderId="0" xfId="38" applyFont="1" applyFill="1" applyBorder="1"/>
    <xf numFmtId="0" fontId="5" fillId="0" borderId="0" xfId="38" applyFont="1" applyFill="1" applyBorder="1" applyAlignment="1">
      <alignment horizontal="center"/>
    </xf>
    <xf numFmtId="0" fontId="6" fillId="7" borderId="2" xfId="38" applyFont="1" applyFill="1" applyBorder="1" applyAlignment="1">
      <alignment vertical="top" wrapText="1"/>
    </xf>
    <xf numFmtId="0" fontId="6" fillId="3" borderId="2" xfId="38" applyFont="1" applyFill="1" applyBorder="1" applyAlignment="1">
      <alignment horizontal="center" vertical="center" wrapText="1"/>
    </xf>
    <xf numFmtId="0" fontId="7" fillId="4" borderId="2" xfId="38" applyFont="1" applyFill="1" applyBorder="1" applyAlignment="1">
      <alignment horizontal="center" vertical="center" wrapText="1"/>
    </xf>
    <xf numFmtId="0" fontId="7" fillId="5" borderId="2" xfId="38" applyFont="1" applyFill="1" applyBorder="1" applyAlignment="1" applyProtection="1">
      <alignment horizontal="center" vertical="center" wrapText="1"/>
      <protection locked="0"/>
    </xf>
    <xf numFmtId="10" fontId="7" fillId="5" borderId="2" xfId="38" applyNumberFormat="1" applyFont="1" applyFill="1" applyBorder="1" applyAlignment="1" applyProtection="1">
      <alignment horizontal="center" vertical="center" wrapText="1"/>
      <protection locked="0"/>
    </xf>
    <xf numFmtId="0" fontId="6" fillId="0" borderId="2" xfId="38" applyFont="1" applyBorder="1" applyAlignment="1">
      <alignment horizontal="center" vertical="center" wrapText="1"/>
    </xf>
    <xf numFmtId="0" fontId="7" fillId="2" borderId="4" xfId="38" applyFont="1" applyFill="1" applyBorder="1" applyAlignment="1">
      <alignment horizontal="center" vertical="center"/>
    </xf>
    <xf numFmtId="10" fontId="13" fillId="0" borderId="0" xfId="36" applyNumberFormat="1">
      <alignment vertical="center"/>
    </xf>
    <xf numFmtId="0" fontId="5" fillId="7" borderId="0" xfId="38" applyFont="1" applyFill="1" applyBorder="1"/>
    <xf numFmtId="0" fontId="16" fillId="5" borderId="2" xfId="38" applyFont="1" applyFill="1" applyBorder="1" applyAlignment="1" applyProtection="1">
      <alignment horizontal="center" vertical="center" wrapText="1"/>
      <protection locked="0"/>
    </xf>
    <xf numFmtId="0" fontId="6" fillId="7" borderId="2" xfId="0" applyFont="1" applyFill="1" applyBorder="1" applyAlignment="1">
      <alignment vertical="top" wrapText="1"/>
    </xf>
    <xf numFmtId="0" fontId="16" fillId="4" borderId="2" xfId="38" applyFont="1" applyFill="1" applyBorder="1" applyAlignment="1" applyProtection="1">
      <alignment horizontal="center" vertical="center"/>
      <protection locked="0"/>
    </xf>
    <xf numFmtId="0" fontId="16" fillId="5" borderId="2" xfId="38" applyFont="1" applyFill="1" applyBorder="1" applyAlignment="1" applyProtection="1">
      <alignment horizontal="center" vertical="center"/>
      <protection locked="0"/>
    </xf>
    <xf numFmtId="0" fontId="16" fillId="4" borderId="2" xfId="38" applyFont="1" applyFill="1" applyBorder="1" applyAlignment="1" applyProtection="1">
      <alignment horizontal="center" vertical="center" wrapText="1"/>
      <protection locked="0"/>
    </xf>
    <xf numFmtId="0" fontId="6" fillId="6" borderId="0" xfId="38" applyFont="1" applyFill="1"/>
    <xf numFmtId="0" fontId="6" fillId="6" borderId="0" xfId="38" applyFont="1" applyFill="1" applyAlignment="1">
      <alignment horizontal="center"/>
    </xf>
    <xf numFmtId="0" fontId="6" fillId="2" borderId="2" xfId="38" applyFont="1" applyFill="1" applyBorder="1" applyAlignment="1">
      <alignment horizontal="center" vertical="center" wrapText="1"/>
    </xf>
    <xf numFmtId="0" fontId="7" fillId="2" borderId="2" xfId="38" applyFont="1" applyFill="1" applyBorder="1" applyAlignment="1">
      <alignment horizontal="center" vertical="center" wrapText="1"/>
    </xf>
    <xf numFmtId="164" fontId="7" fillId="2" borderId="2" xfId="38" applyNumberFormat="1" applyFont="1" applyFill="1" applyBorder="1" applyAlignment="1">
      <alignment horizontal="center" vertical="center" wrapText="1"/>
    </xf>
    <xf numFmtId="164" fontId="7" fillId="2" borderId="2" xfId="38" applyNumberFormat="1" applyFont="1" applyFill="1" applyBorder="1" applyAlignment="1">
      <alignment horizontal="left" vertical="center" wrapText="1"/>
    </xf>
    <xf numFmtId="0" fontId="7" fillId="3" borderId="2" xfId="38" applyFont="1" applyFill="1" applyBorder="1" applyAlignment="1">
      <alignment vertical="top"/>
    </xf>
    <xf numFmtId="0" fontId="6" fillId="3" borderId="2" xfId="38" applyFont="1" applyFill="1" applyBorder="1" applyAlignment="1">
      <alignment horizontal="center" vertical="top"/>
    </xf>
    <xf numFmtId="0" fontId="6" fillId="3" borderId="2" xfId="38" applyFont="1" applyFill="1" applyBorder="1" applyAlignment="1">
      <alignment vertical="top" wrapText="1"/>
    </xf>
    <xf numFmtId="164" fontId="6" fillId="3" borderId="2" xfId="38" applyNumberFormat="1" applyFont="1" applyFill="1" applyBorder="1" applyAlignment="1">
      <alignment horizontal="center" vertical="top" wrapText="1"/>
    </xf>
    <xf numFmtId="2" fontId="6" fillId="3" borderId="2" xfId="38" applyNumberFormat="1" applyFont="1" applyFill="1" applyBorder="1" applyAlignment="1">
      <alignment horizontal="left" vertical="top" wrapText="1"/>
    </xf>
    <xf numFmtId="2" fontId="6" fillId="3" borderId="2" xfId="38" applyNumberFormat="1" applyFont="1" applyFill="1" applyBorder="1" applyAlignment="1">
      <alignment horizontal="center" vertical="top" wrapText="1"/>
    </xf>
    <xf numFmtId="0" fontId="7" fillId="4" borderId="2" xfId="38" applyFont="1" applyFill="1" applyBorder="1" applyAlignment="1">
      <alignment vertical="top"/>
    </xf>
    <xf numFmtId="0" fontId="7" fillId="4" borderId="2" xfId="38" applyFont="1" applyFill="1" applyBorder="1" applyAlignment="1">
      <alignment horizontal="left" vertical="top"/>
    </xf>
    <xf numFmtId="0" fontId="6" fillId="4" borderId="2" xfId="38" applyFont="1" applyFill="1" applyBorder="1" applyAlignment="1">
      <alignment horizontal="center" vertical="top"/>
    </xf>
    <xf numFmtId="0" fontId="6" fillId="4" borderId="2" xfId="38" applyFont="1" applyFill="1" applyBorder="1" applyAlignment="1">
      <alignment vertical="top" wrapText="1"/>
    </xf>
    <xf numFmtId="2" fontId="7" fillId="4" borderId="2" xfId="38" applyNumberFormat="1" applyFont="1" applyFill="1" applyBorder="1" applyAlignment="1">
      <alignment horizontal="center" vertical="center" wrapText="1"/>
    </xf>
    <xf numFmtId="10" fontId="7" fillId="4" borderId="2" xfId="39" applyNumberFormat="1" applyFont="1" applyFill="1" applyBorder="1" applyAlignment="1">
      <alignment horizontal="center" vertical="top" wrapText="1"/>
    </xf>
    <xf numFmtId="2" fontId="7" fillId="4" borderId="2" xfId="38" applyNumberFormat="1" applyFont="1" applyFill="1" applyBorder="1" applyAlignment="1">
      <alignment horizontal="left" vertical="top" wrapText="1"/>
    </xf>
    <xf numFmtId="2" fontId="7" fillId="4" borderId="2" xfId="38" applyNumberFormat="1" applyFont="1" applyFill="1" applyBorder="1" applyAlignment="1">
      <alignment horizontal="center" vertical="top" wrapText="1"/>
    </xf>
    <xf numFmtId="0" fontId="7" fillId="5" borderId="2" xfId="38" applyFont="1" applyFill="1" applyBorder="1" applyAlignment="1">
      <alignment vertical="top"/>
    </xf>
    <xf numFmtId="0" fontId="7" fillId="5" borderId="2" xfId="38" applyFont="1" applyFill="1" applyBorder="1" applyAlignment="1">
      <alignment horizontal="center" vertical="top"/>
    </xf>
    <xf numFmtId="2" fontId="7" fillId="5" borderId="2" xfId="38" applyNumberFormat="1" applyFont="1" applyFill="1" applyBorder="1" applyAlignment="1">
      <alignment horizontal="center" vertical="center" wrapText="1"/>
    </xf>
    <xf numFmtId="10" fontId="7" fillId="5" borderId="2" xfId="39" applyNumberFormat="1" applyFont="1" applyFill="1" applyBorder="1" applyAlignment="1">
      <alignment horizontal="center" vertical="top" wrapText="1"/>
    </xf>
    <xf numFmtId="2" fontId="7" fillId="5" borderId="2" xfId="38" applyNumberFormat="1" applyFont="1" applyFill="1" applyBorder="1" applyAlignment="1">
      <alignment horizontal="left" vertical="top" wrapText="1"/>
    </xf>
    <xf numFmtId="2" fontId="7" fillId="5" borderId="2" xfId="38" applyNumberFormat="1" applyFont="1" applyFill="1" applyBorder="1" applyAlignment="1">
      <alignment horizontal="center" vertical="top" wrapText="1"/>
    </xf>
    <xf numFmtId="0" fontId="7" fillId="0" borderId="2" xfId="38" applyFont="1" applyBorder="1" applyAlignment="1">
      <alignment vertical="top"/>
    </xf>
    <xf numFmtId="0" fontId="7" fillId="0" borderId="2" xfId="38" applyFont="1" applyBorder="1" applyAlignment="1">
      <alignment horizontal="center" vertical="top"/>
    </xf>
    <xf numFmtId="0" fontId="6" fillId="0" borderId="2" xfId="38" applyFont="1" applyBorder="1" applyAlignment="1">
      <alignment horizontal="center" vertical="top"/>
    </xf>
    <xf numFmtId="0" fontId="6" fillId="0" borderId="2" xfId="38" applyFont="1" applyBorder="1" applyAlignment="1">
      <alignment horizontal="center" vertical="center"/>
    </xf>
    <xf numFmtId="0" fontId="6" fillId="7" borderId="2" xfId="38" applyFont="1" applyFill="1" applyBorder="1" applyAlignment="1">
      <alignment horizontal="left" vertical="center" wrapText="1"/>
    </xf>
    <xf numFmtId="0" fontId="7" fillId="7" borderId="2" xfId="38" applyFont="1" applyFill="1" applyBorder="1" applyAlignment="1">
      <alignment vertical="top"/>
    </xf>
    <xf numFmtId="0" fontId="7" fillId="7" borderId="2" xfId="38" applyFont="1" applyFill="1" applyBorder="1" applyAlignment="1">
      <alignment horizontal="center" vertical="top"/>
    </xf>
    <xf numFmtId="0" fontId="6" fillId="7" borderId="2" xfId="38" applyFont="1" applyFill="1" applyBorder="1" applyAlignment="1">
      <alignment horizontal="center" vertical="top"/>
    </xf>
    <xf numFmtId="0" fontId="6" fillId="7" borderId="2" xfId="38" applyFont="1" applyFill="1" applyBorder="1" applyAlignment="1">
      <alignment horizontal="center" vertical="center"/>
    </xf>
    <xf numFmtId="2" fontId="7" fillId="5" borderId="2" xfId="0" applyNumberFormat="1" applyFont="1" applyFill="1" applyBorder="1" applyAlignment="1">
      <alignment horizontal="center" vertical="top" wrapText="1"/>
    </xf>
    <xf numFmtId="10" fontId="7" fillId="5" borderId="2" xfId="42" applyNumberFormat="1" applyFont="1" applyFill="1" applyBorder="1" applyAlignment="1">
      <alignment horizontal="center" vertical="top" wrapText="1"/>
    </xf>
    <xf numFmtId="10" fontId="7" fillId="5" borderId="2" xfId="39" applyNumberFormat="1" applyFont="1" applyFill="1" applyBorder="1" applyAlignment="1">
      <alignment horizontal="center" vertical="center" wrapText="1"/>
    </xf>
    <xf numFmtId="2" fontId="7" fillId="4" borderId="2" xfId="0" applyNumberFormat="1" applyFont="1" applyFill="1" applyBorder="1" applyAlignment="1">
      <alignment horizontal="center" vertical="top" wrapText="1"/>
    </xf>
    <xf numFmtId="10" fontId="7" fillId="4" borderId="2" xfId="42" applyNumberFormat="1" applyFont="1" applyFill="1" applyBorder="1" applyAlignment="1">
      <alignment horizontal="center" vertical="top" wrapText="1"/>
    </xf>
    <xf numFmtId="164" fontId="6" fillId="7" borderId="2" xfId="38" applyNumberFormat="1" applyFont="1" applyFill="1" applyBorder="1" applyAlignment="1">
      <alignment horizontal="center" vertical="top" wrapText="1"/>
    </xf>
    <xf numFmtId="0" fontId="7" fillId="7" borderId="2" xfId="38" applyFont="1" applyFill="1" applyBorder="1" applyAlignment="1">
      <alignment horizontal="center" vertical="center"/>
    </xf>
    <xf numFmtId="0" fontId="6" fillId="7" borderId="2" xfId="38" applyFont="1" applyFill="1" applyBorder="1" applyAlignment="1">
      <alignment horizontal="left" vertical="top" wrapText="1"/>
    </xf>
    <xf numFmtId="0" fontId="6" fillId="0" borderId="2" xfId="38" applyFont="1" applyFill="1" applyBorder="1" applyAlignment="1">
      <alignment horizontal="left" vertical="top" wrapText="1"/>
    </xf>
    <xf numFmtId="10" fontId="7" fillId="5" borderId="2" xfId="39" applyNumberFormat="1" applyFont="1" applyFill="1" applyBorder="1" applyAlignment="1">
      <alignment wrapText="1"/>
    </xf>
    <xf numFmtId="0" fontId="7" fillId="3" borderId="2" xfId="38" applyFont="1" applyFill="1" applyBorder="1" applyAlignment="1">
      <alignment vertical="top" wrapText="1"/>
    </xf>
    <xf numFmtId="2" fontId="7" fillId="3" borderId="2" xfId="38" applyNumberFormat="1" applyFont="1" applyFill="1" applyBorder="1" applyAlignment="1">
      <alignment horizontal="center" vertical="top" wrapText="1"/>
    </xf>
    <xf numFmtId="0" fontId="7" fillId="3" borderId="2" xfId="38" applyFont="1" applyFill="1" applyBorder="1" applyAlignment="1">
      <alignment horizontal="left" vertical="top" wrapText="1"/>
    </xf>
    <xf numFmtId="0" fontId="7" fillId="6" borderId="2" xfId="38" applyFont="1" applyFill="1" applyBorder="1" applyAlignment="1">
      <alignment vertical="top"/>
    </xf>
    <xf numFmtId="0" fontId="7" fillId="6" borderId="2" xfId="38" applyFont="1" applyFill="1" applyBorder="1" applyAlignment="1">
      <alignment vertical="top" wrapText="1"/>
    </xf>
    <xf numFmtId="0" fontId="7" fillId="6" borderId="2" xfId="38" applyFont="1" applyFill="1" applyBorder="1" applyAlignment="1">
      <alignment horizontal="left" vertical="top" wrapText="1"/>
    </xf>
    <xf numFmtId="0" fontId="6" fillId="3" borderId="2" xfId="38" applyFont="1" applyFill="1" applyBorder="1" applyAlignment="1">
      <alignment vertical="top"/>
    </xf>
    <xf numFmtId="0" fontId="6" fillId="3" borderId="2" xfId="38" applyFont="1" applyFill="1" applyBorder="1" applyAlignment="1">
      <alignment horizontal="left" vertical="top" wrapText="1"/>
    </xf>
    <xf numFmtId="0" fontId="7" fillId="6" borderId="0" xfId="38" applyFont="1" applyFill="1"/>
    <xf numFmtId="0" fontId="7" fillId="4" borderId="2" xfId="38" applyFont="1" applyFill="1" applyBorder="1" applyAlignment="1">
      <alignment vertical="top" wrapText="1"/>
    </xf>
    <xf numFmtId="9" fontId="7" fillId="4" borderId="2" xfId="38" applyNumberFormat="1" applyFont="1" applyFill="1" applyBorder="1" applyAlignment="1">
      <alignment horizontal="center" vertical="center" wrapText="1"/>
    </xf>
    <xf numFmtId="0" fontId="7" fillId="4" borderId="2" xfId="38" applyFont="1" applyFill="1" applyBorder="1" applyAlignment="1">
      <alignment horizontal="left" vertical="top" wrapText="1"/>
    </xf>
    <xf numFmtId="0" fontId="7" fillId="5" borderId="2" xfId="38" applyFont="1" applyFill="1" applyBorder="1" applyAlignment="1">
      <alignment vertical="top" wrapText="1"/>
    </xf>
    <xf numFmtId="0" fontId="6" fillId="5" borderId="2" xfId="38" applyFont="1" applyFill="1" applyBorder="1" applyAlignment="1">
      <alignment horizontal="center" vertical="center" wrapText="1"/>
    </xf>
    <xf numFmtId="0" fontId="6" fillId="5" borderId="2" xfId="38" applyFont="1" applyFill="1" applyBorder="1" applyAlignment="1">
      <alignment horizontal="left" vertical="center" wrapText="1"/>
    </xf>
    <xf numFmtId="0" fontId="6" fillId="0" borderId="2" xfId="38" applyFont="1" applyBorder="1" applyAlignment="1">
      <alignment vertical="top"/>
    </xf>
    <xf numFmtId="0" fontId="6" fillId="0" borderId="2" xfId="38" applyFont="1" applyBorder="1" applyAlignment="1">
      <alignment vertical="top" wrapText="1"/>
    </xf>
    <xf numFmtId="0" fontId="6" fillId="0" borderId="2" xfId="38" applyFont="1" applyBorder="1" applyAlignment="1">
      <alignment horizontal="left" wrapText="1"/>
    </xf>
    <xf numFmtId="0" fontId="6" fillId="0" borderId="2" xfId="38" applyFont="1" applyBorder="1" applyAlignment="1">
      <alignment wrapText="1"/>
    </xf>
    <xf numFmtId="0" fontId="6" fillId="5" borderId="2" xfId="38" applyFont="1" applyFill="1" applyBorder="1" applyAlignment="1">
      <alignment vertical="top" wrapText="1"/>
    </xf>
    <xf numFmtId="2" fontId="7" fillId="3" borderId="2" xfId="38" applyNumberFormat="1" applyFont="1" applyFill="1" applyBorder="1" applyAlignment="1">
      <alignment horizontal="center" vertical="center" wrapText="1"/>
    </xf>
    <xf numFmtId="10" fontId="7" fillId="3" borderId="2" xfId="38" applyNumberFormat="1" applyFont="1" applyFill="1" applyBorder="1" applyAlignment="1">
      <alignment horizontal="center" vertical="center" wrapText="1"/>
    </xf>
    <xf numFmtId="0" fontId="7" fillId="0" borderId="2" xfId="38" applyFont="1" applyBorder="1" applyAlignment="1">
      <alignment vertical="top" wrapText="1"/>
    </xf>
    <xf numFmtId="164" fontId="7" fillId="2" borderId="4" xfId="38" applyNumberFormat="1" applyFont="1" applyFill="1" applyBorder="1" applyAlignment="1">
      <alignment horizontal="center" vertical="top"/>
    </xf>
    <xf numFmtId="0" fontId="7" fillId="2" borderId="4" xfId="38" applyFont="1" applyFill="1" applyBorder="1" applyAlignment="1">
      <alignment vertical="top"/>
    </xf>
    <xf numFmtId="2" fontId="7" fillId="2" borderId="2" xfId="38" applyNumberFormat="1" applyFont="1" applyFill="1" applyBorder="1" applyAlignment="1">
      <alignment horizontal="center" vertical="center"/>
    </xf>
    <xf numFmtId="0" fontId="7" fillId="2" borderId="2" xfId="38" applyFont="1" applyFill="1" applyBorder="1" applyAlignment="1">
      <alignment horizontal="center" vertical="center"/>
    </xf>
    <xf numFmtId="0" fontId="7" fillId="2" borderId="2" xfId="38" applyFont="1" applyFill="1" applyBorder="1" applyAlignment="1">
      <alignment horizontal="left" vertical="top"/>
    </xf>
    <xf numFmtId="0" fontId="7" fillId="2" borderId="2" xfId="38" applyFont="1" applyFill="1" applyBorder="1" applyAlignment="1">
      <alignment vertical="top"/>
    </xf>
    <xf numFmtId="0" fontId="7" fillId="2" borderId="1" xfId="38" applyFont="1" applyFill="1" applyBorder="1" applyAlignment="1">
      <alignment vertical="top"/>
    </xf>
    <xf numFmtId="0" fontId="7" fillId="7" borderId="0" xfId="38" applyFont="1" applyFill="1"/>
    <xf numFmtId="0" fontId="7" fillId="7" borderId="2" xfId="38" applyFont="1" applyFill="1" applyBorder="1" applyAlignment="1">
      <alignment vertical="top" wrapText="1"/>
    </xf>
    <xf numFmtId="0" fontId="17" fillId="7" borderId="0" xfId="38" applyFont="1" applyFill="1" applyBorder="1"/>
    <xf numFmtId="0" fontId="24" fillId="7" borderId="2" xfId="38" applyFont="1" applyFill="1" applyBorder="1" applyAlignment="1">
      <alignment horizontal="center" vertical="center"/>
    </xf>
    <xf numFmtId="0" fontId="24" fillId="7" borderId="2" xfId="38" applyFont="1" applyFill="1" applyBorder="1" applyAlignment="1">
      <alignment horizontal="center" vertical="center" wrapText="1"/>
    </xf>
    <xf numFmtId="0" fontId="6" fillId="5" borderId="2" xfId="0" applyFont="1" applyFill="1" applyBorder="1" applyAlignment="1">
      <alignment vertical="top" wrapText="1"/>
    </xf>
    <xf numFmtId="0" fontId="6" fillId="4" borderId="2" xfId="0" applyFont="1" applyFill="1" applyBorder="1" applyAlignment="1">
      <alignment vertical="top" wrapText="1"/>
    </xf>
    <xf numFmtId="0" fontId="7" fillId="3" borderId="2" xfId="38" applyFont="1" applyFill="1" applyBorder="1" applyAlignment="1">
      <alignment horizontal="center" vertical="top"/>
    </xf>
    <xf numFmtId="0" fontId="6" fillId="0" borderId="2" xfId="38" applyFont="1" applyFill="1" applyBorder="1" applyAlignment="1">
      <alignment horizontal="left" vertical="center" wrapText="1"/>
    </xf>
    <xf numFmtId="0" fontId="6" fillId="7" borderId="2" xfId="38" applyFont="1" applyFill="1" applyBorder="1" applyAlignment="1">
      <alignment horizontal="left" wrapText="1"/>
    </xf>
    <xf numFmtId="0" fontId="5" fillId="7" borderId="2" xfId="38" applyFont="1" applyFill="1" applyBorder="1" applyAlignment="1">
      <alignment vertical="top" wrapText="1"/>
    </xf>
    <xf numFmtId="2" fontId="6" fillId="5" borderId="2" xfId="38" applyNumberFormat="1" applyFont="1" applyFill="1" applyBorder="1" applyAlignment="1">
      <alignment horizontal="center" vertical="center" wrapText="1"/>
    </xf>
    <xf numFmtId="10" fontId="6" fillId="5" borderId="2" xfId="39" applyNumberFormat="1" applyFont="1" applyFill="1" applyBorder="1" applyAlignment="1">
      <alignment horizontal="center" vertical="center" wrapText="1"/>
    </xf>
    <xf numFmtId="2" fontId="6" fillId="5" borderId="2" xfId="38" applyNumberFormat="1" applyFont="1" applyFill="1" applyBorder="1" applyAlignment="1">
      <alignment horizontal="left" vertical="top" wrapText="1"/>
    </xf>
    <xf numFmtId="164" fontId="7" fillId="2" borderId="2" xfId="38" applyNumberFormat="1" applyFont="1" applyFill="1" applyBorder="1" applyAlignment="1">
      <alignment horizontal="center" vertical="center"/>
    </xf>
    <xf numFmtId="0" fontId="6" fillId="2" borderId="2" xfId="38" applyFont="1" applyFill="1" applyBorder="1" applyAlignment="1">
      <alignment horizontal="center" vertical="center"/>
    </xf>
    <xf numFmtId="2" fontId="6" fillId="3" borderId="2" xfId="38" applyNumberFormat="1" applyFont="1" applyFill="1" applyBorder="1" applyAlignment="1">
      <alignment horizontal="center" vertical="center" wrapText="1"/>
    </xf>
    <xf numFmtId="164" fontId="6" fillId="4" borderId="2" xfId="38" applyNumberFormat="1" applyFont="1" applyFill="1" applyBorder="1" applyAlignment="1">
      <alignment horizontal="center" vertical="top" wrapText="1"/>
    </xf>
    <xf numFmtId="164" fontId="7" fillId="5" borderId="2" xfId="38" applyNumberFormat="1" applyFont="1" applyFill="1" applyBorder="1" applyAlignment="1">
      <alignment horizontal="center" vertical="top" wrapText="1"/>
    </xf>
    <xf numFmtId="164" fontId="6" fillId="0" borderId="2" xfId="38" applyNumberFormat="1" applyFont="1" applyBorder="1" applyAlignment="1">
      <alignment horizontal="center" vertical="top" wrapText="1"/>
    </xf>
    <xf numFmtId="164" fontId="7" fillId="7" borderId="2" xfId="38" applyNumberFormat="1" applyFont="1" applyFill="1" applyBorder="1" applyAlignment="1">
      <alignment horizontal="center" vertical="top" wrapText="1"/>
    </xf>
    <xf numFmtId="49" fontId="6" fillId="5" borderId="2" xfId="0" applyNumberFormat="1" applyFont="1" applyFill="1" applyBorder="1" applyAlignment="1">
      <alignment vertical="top" wrapText="1"/>
    </xf>
    <xf numFmtId="49" fontId="6" fillId="7" borderId="2" xfId="0" applyNumberFormat="1" applyFont="1" applyFill="1" applyBorder="1" applyAlignment="1">
      <alignment vertical="top" wrapText="1"/>
    </xf>
    <xf numFmtId="164" fontId="7" fillId="3" borderId="2" xfId="38" applyNumberFormat="1" applyFont="1" applyFill="1" applyBorder="1" applyAlignment="1">
      <alignment horizontal="center" vertical="top" wrapText="1"/>
    </xf>
    <xf numFmtId="0" fontId="7" fillId="3" borderId="2" xfId="38" applyFont="1" applyFill="1" applyBorder="1" applyAlignment="1">
      <alignment horizontal="center" vertical="center" wrapText="1"/>
    </xf>
    <xf numFmtId="164" fontId="7" fillId="6" borderId="2" xfId="38" applyNumberFormat="1" applyFont="1" applyFill="1" applyBorder="1" applyAlignment="1">
      <alignment horizontal="center" vertical="top" wrapText="1"/>
    </xf>
    <xf numFmtId="0" fontId="7" fillId="6" borderId="2" xfId="38" applyFont="1" applyFill="1" applyBorder="1" applyAlignment="1">
      <alignment horizontal="center" vertical="center" wrapText="1"/>
    </xf>
    <xf numFmtId="164" fontId="7" fillId="4" borderId="2" xfId="38" applyNumberFormat="1" applyFont="1" applyFill="1" applyBorder="1" applyAlignment="1">
      <alignment horizontal="center" vertical="top" wrapText="1"/>
    </xf>
    <xf numFmtId="0" fontId="6" fillId="0" borderId="2" xfId="38" applyFont="1" applyBorder="1"/>
    <xf numFmtId="164" fontId="6" fillId="5" borderId="2" xfId="38" applyNumberFormat="1" applyFont="1" applyFill="1" applyBorder="1" applyAlignment="1">
      <alignment horizontal="center" vertical="top" wrapText="1"/>
    </xf>
    <xf numFmtId="164" fontId="7" fillId="3" borderId="2" xfId="38" applyNumberFormat="1" applyFont="1" applyFill="1" applyBorder="1" applyAlignment="1">
      <alignment horizontal="center" vertical="top"/>
    </xf>
    <xf numFmtId="164" fontId="7" fillId="0" borderId="2" xfId="38" applyNumberFormat="1" applyFont="1" applyBorder="1" applyAlignment="1">
      <alignment horizontal="center" vertical="top" wrapText="1"/>
    </xf>
    <xf numFmtId="0" fontId="6" fillId="7" borderId="2" xfId="38" applyFont="1" applyFill="1" applyBorder="1" applyAlignment="1">
      <alignment horizontal="left" vertical="center" wrapText="1"/>
    </xf>
    <xf numFmtId="0" fontId="6" fillId="7" borderId="2" xfId="38" applyFont="1" applyFill="1" applyBorder="1" applyAlignment="1">
      <alignment horizontal="left" vertical="center" wrapText="1"/>
    </xf>
    <xf numFmtId="0" fontId="2" fillId="5" borderId="2" xfId="43" applyFill="1" applyBorder="1" applyAlignment="1">
      <alignment vertical="top" wrapText="1"/>
    </xf>
    <xf numFmtId="0" fontId="2" fillId="15" borderId="9" xfId="43" applyFill="1" applyBorder="1" applyAlignment="1">
      <alignment vertical="top" wrapText="1"/>
    </xf>
    <xf numFmtId="0" fontId="6" fillId="7" borderId="6" xfId="38" applyFont="1" applyFill="1" applyBorder="1" applyAlignment="1">
      <alignment vertical="top"/>
    </xf>
    <xf numFmtId="0" fontId="6" fillId="7" borderId="7" xfId="38" applyFont="1" applyFill="1" applyBorder="1" applyAlignment="1">
      <alignment vertical="top"/>
    </xf>
    <xf numFmtId="0" fontId="6" fillId="7" borderId="8" xfId="38" applyFont="1" applyFill="1" applyBorder="1" applyAlignment="1">
      <alignment vertical="top"/>
    </xf>
    <xf numFmtId="0" fontId="6" fillId="7" borderId="0" xfId="38" applyFont="1" applyFill="1" applyAlignment="1"/>
    <xf numFmtId="0" fontId="6" fillId="7" borderId="10" xfId="38" applyFont="1" applyFill="1" applyBorder="1" applyAlignment="1"/>
    <xf numFmtId="0" fontId="7" fillId="7" borderId="6" xfId="38" applyFont="1" applyFill="1" applyBorder="1" applyAlignment="1">
      <alignment vertical="top"/>
    </xf>
    <xf numFmtId="0" fontId="7" fillId="7" borderId="7" xfId="38" applyFont="1" applyFill="1" applyBorder="1" applyAlignment="1">
      <alignment vertical="top"/>
    </xf>
    <xf numFmtId="0" fontId="7" fillId="7" borderId="8" xfId="38" applyFont="1" applyFill="1" applyBorder="1" applyAlignment="1">
      <alignment vertical="top"/>
    </xf>
    <xf numFmtId="0" fontId="5" fillId="16" borderId="0" xfId="38" applyFont="1" applyFill="1" applyBorder="1"/>
    <xf numFmtId="0" fontId="6" fillId="16" borderId="0" xfId="38" applyFont="1" applyFill="1" applyAlignment="1"/>
    <xf numFmtId="0" fontId="6" fillId="16" borderId="10" xfId="38" applyFont="1" applyFill="1" applyBorder="1" applyAlignment="1"/>
    <xf numFmtId="0" fontId="6" fillId="7" borderId="6" xfId="0" applyFont="1" applyFill="1" applyBorder="1" applyAlignment="1">
      <alignment vertical="top" wrapText="1"/>
    </xf>
    <xf numFmtId="0" fontId="6" fillId="7" borderId="7" xfId="0" applyFont="1" applyFill="1" applyBorder="1" applyAlignment="1">
      <alignment vertical="top" wrapText="1"/>
    </xf>
    <xf numFmtId="0" fontId="2" fillId="7" borderId="2" xfId="43" applyFill="1" applyBorder="1" applyAlignment="1">
      <alignment vertical="top" wrapText="1"/>
    </xf>
    <xf numFmtId="0" fontId="26" fillId="7" borderId="2" xfId="43" applyFont="1" applyFill="1" applyBorder="1" applyAlignment="1">
      <alignment wrapText="1"/>
    </xf>
    <xf numFmtId="0" fontId="27" fillId="7" borderId="7" xfId="43" applyFont="1" applyFill="1" applyBorder="1" applyAlignment="1">
      <alignment vertical="top" wrapText="1"/>
    </xf>
    <xf numFmtId="0" fontId="2" fillId="7" borderId="7" xfId="43" applyFill="1" applyBorder="1" applyAlignment="1">
      <alignment wrapText="1"/>
    </xf>
    <xf numFmtId="10" fontId="2" fillId="7" borderId="2" xfId="43" applyNumberFormat="1" applyFill="1" applyBorder="1" applyAlignment="1">
      <alignment horizontal="left" vertical="top" wrapText="1"/>
    </xf>
    <xf numFmtId="165" fontId="5" fillId="7" borderId="0" xfId="38" applyNumberFormat="1" applyFont="1" applyFill="1" applyBorder="1" applyAlignment="1">
      <alignment horizontal="center" vertical="top" wrapText="1"/>
    </xf>
    <xf numFmtId="0" fontId="2" fillId="7" borderId="2" xfId="43" applyFill="1" applyBorder="1" applyAlignment="1">
      <alignment wrapText="1"/>
    </xf>
    <xf numFmtId="0" fontId="10" fillId="7" borderId="2" xfId="0" applyFont="1" applyFill="1" applyBorder="1" applyAlignment="1">
      <alignment vertical="top" wrapText="1"/>
    </xf>
    <xf numFmtId="0" fontId="2" fillId="17" borderId="9" xfId="43" applyFill="1" applyBorder="1" applyAlignment="1">
      <alignment vertical="top" wrapText="1"/>
    </xf>
    <xf numFmtId="0" fontId="7" fillId="7" borderId="10" xfId="38" applyFont="1" applyFill="1" applyBorder="1" applyAlignment="1">
      <alignment vertical="top"/>
    </xf>
    <xf numFmtId="0" fontId="6" fillId="5" borderId="0" xfId="38" applyFont="1" applyFill="1"/>
    <xf numFmtId="0" fontId="5" fillId="5" borderId="0" xfId="38" applyFont="1" applyFill="1" applyBorder="1"/>
    <xf numFmtId="0" fontId="2" fillId="7" borderId="6" xfId="43" applyFill="1" applyBorder="1" applyAlignment="1">
      <alignment horizontal="left" vertical="top" wrapText="1"/>
    </xf>
    <xf numFmtId="0" fontId="10" fillId="7" borderId="2" xfId="0" applyFont="1" applyFill="1" applyBorder="1" applyAlignment="1">
      <alignment horizontal="left" vertical="top" wrapText="1"/>
    </xf>
    <xf numFmtId="0" fontId="26" fillId="7" borderId="2" xfId="43" applyFont="1" applyFill="1" applyBorder="1" applyAlignment="1">
      <alignment vertical="top" wrapText="1"/>
    </xf>
    <xf numFmtId="0" fontId="2" fillId="7" borderId="2" xfId="43" applyFill="1" applyBorder="1" applyAlignment="1">
      <alignment horizontal="left" vertical="top" wrapText="1"/>
    </xf>
    <xf numFmtId="0" fontId="2" fillId="7" borderId="2" xfId="43" applyFill="1" applyBorder="1" applyAlignment="1">
      <alignment horizontal="left" vertical="top"/>
    </xf>
    <xf numFmtId="0" fontId="2" fillId="7" borderId="2" xfId="43" applyFill="1" applyBorder="1" applyAlignment="1">
      <alignment horizontal="left" vertical="center" wrapText="1"/>
    </xf>
    <xf numFmtId="0" fontId="5" fillId="7" borderId="2" xfId="0" applyFont="1" applyFill="1" applyBorder="1" applyAlignment="1">
      <alignment wrapText="1"/>
    </xf>
    <xf numFmtId="0" fontId="29" fillId="7" borderId="2" xfId="43" applyFont="1" applyFill="1" applyBorder="1" applyAlignment="1">
      <alignment horizontal="center" vertical="center"/>
    </xf>
    <xf numFmtId="0" fontId="30" fillId="7" borderId="2" xfId="43" applyFont="1" applyFill="1" applyBorder="1" applyAlignment="1">
      <alignment vertical="top" wrapText="1"/>
    </xf>
    <xf numFmtId="0" fontId="29" fillId="7" borderId="2" xfId="43" applyFont="1" applyFill="1" applyBorder="1" applyAlignment="1">
      <alignment horizontal="center" vertical="top"/>
    </xf>
    <xf numFmtId="0" fontId="30" fillId="7" borderId="2" xfId="43" applyFont="1" applyFill="1" applyBorder="1" applyAlignment="1">
      <alignment horizontal="left" vertical="top" wrapText="1"/>
    </xf>
    <xf numFmtId="0" fontId="31" fillId="7" borderId="2" xfId="43" applyFont="1" applyFill="1" applyBorder="1" applyAlignment="1">
      <alignment horizontal="left" vertical="top" wrapText="1"/>
    </xf>
    <xf numFmtId="49" fontId="30" fillId="7" borderId="2" xfId="43" applyNumberFormat="1" applyFont="1" applyFill="1" applyBorder="1" applyAlignment="1">
      <alignment vertical="top" wrapText="1"/>
    </xf>
    <xf numFmtId="0" fontId="29" fillId="7" borderId="13" xfId="43" applyFont="1" applyFill="1" applyBorder="1" applyAlignment="1">
      <alignment horizontal="center" vertical="center"/>
    </xf>
    <xf numFmtId="0" fontId="30" fillId="7" borderId="14" xfId="43" applyFont="1" applyFill="1" applyBorder="1" applyAlignment="1">
      <alignment wrapText="1"/>
    </xf>
    <xf numFmtId="0" fontId="28" fillId="5" borderId="2" xfId="0" applyFont="1" applyFill="1" applyBorder="1" applyAlignment="1">
      <alignment vertical="top" wrapText="1"/>
    </xf>
    <xf numFmtId="20" fontId="30" fillId="7" borderId="2" xfId="43" applyNumberFormat="1" applyFont="1" applyFill="1" applyBorder="1" applyAlignment="1">
      <alignment vertical="top" wrapText="1"/>
    </xf>
    <xf numFmtId="0" fontId="29" fillId="7" borderId="2" xfId="43" applyFont="1" applyFill="1" applyBorder="1" applyAlignment="1">
      <alignment horizontal="center" vertical="center" wrapText="1"/>
    </xf>
    <xf numFmtId="0" fontId="27" fillId="7" borderId="2" xfId="43" applyFont="1" applyFill="1" applyBorder="1" applyAlignment="1">
      <alignment vertical="top" wrapText="1"/>
    </xf>
    <xf numFmtId="0" fontId="6" fillId="0" borderId="6" xfId="38" applyFont="1" applyBorder="1" applyAlignment="1">
      <alignment vertical="top"/>
    </xf>
    <xf numFmtId="0" fontId="6" fillId="0" borderId="7" xfId="38" applyFont="1" applyBorder="1" applyAlignment="1">
      <alignment vertical="top"/>
    </xf>
    <xf numFmtId="0" fontId="6" fillId="0" borderId="8" xfId="38" applyFont="1" applyBorder="1" applyAlignment="1">
      <alignment vertical="top"/>
    </xf>
    <xf numFmtId="0" fontId="5" fillId="7" borderId="6" xfId="0" applyFont="1" applyFill="1" applyBorder="1" applyAlignment="1">
      <alignment horizontal="left" vertical="top" wrapText="1"/>
    </xf>
    <xf numFmtId="0" fontId="5" fillId="7" borderId="7" xfId="0" applyFont="1" applyFill="1" applyBorder="1" applyAlignment="1">
      <alignment horizontal="left" vertical="top" wrapText="1"/>
    </xf>
    <xf numFmtId="0" fontId="5" fillId="7" borderId="8" xfId="0" applyFont="1" applyFill="1" applyBorder="1" applyAlignment="1">
      <alignment horizontal="left" vertical="top" wrapText="1"/>
    </xf>
    <xf numFmtId="0" fontId="7" fillId="7" borderId="6" xfId="38" applyFont="1" applyFill="1" applyBorder="1" applyAlignment="1">
      <alignment horizontal="center" vertical="top"/>
    </xf>
    <xf numFmtId="0" fontId="7" fillId="7" borderId="7" xfId="38" applyFont="1" applyFill="1" applyBorder="1" applyAlignment="1">
      <alignment horizontal="center" vertical="top"/>
    </xf>
    <xf numFmtId="0" fontId="7" fillId="7" borderId="8" xfId="38" applyFont="1" applyFill="1" applyBorder="1" applyAlignment="1">
      <alignment horizontal="center" vertical="top"/>
    </xf>
    <xf numFmtId="0" fontId="6" fillId="7" borderId="6" xfId="38" applyFont="1" applyFill="1" applyBorder="1" applyAlignment="1">
      <alignment horizontal="center" vertical="top"/>
    </xf>
    <xf numFmtId="0" fontId="6" fillId="7" borderId="7" xfId="38" applyFont="1" applyFill="1" applyBorder="1" applyAlignment="1">
      <alignment horizontal="center" vertical="top"/>
    </xf>
    <xf numFmtId="0" fontId="6" fillId="7" borderId="8" xfId="38" applyFont="1" applyFill="1" applyBorder="1" applyAlignment="1">
      <alignment horizontal="center" vertical="top"/>
    </xf>
    <xf numFmtId="0" fontId="6" fillId="7" borderId="6" xfId="38" applyFont="1" applyFill="1" applyBorder="1" applyAlignment="1">
      <alignment horizontal="center" vertical="top" wrapText="1"/>
    </xf>
    <xf numFmtId="0" fontId="6" fillId="7" borderId="7" xfId="38" applyFont="1" applyFill="1" applyBorder="1" applyAlignment="1">
      <alignment horizontal="center" vertical="top" wrapText="1"/>
    </xf>
    <xf numFmtId="0" fontId="6" fillId="7" borderId="8" xfId="38" applyFont="1" applyFill="1" applyBorder="1" applyAlignment="1">
      <alignment horizontal="center" vertical="top" wrapText="1"/>
    </xf>
    <xf numFmtId="164" fontId="7" fillId="7" borderId="6" xfId="38" applyNumberFormat="1" applyFont="1" applyFill="1" applyBorder="1" applyAlignment="1">
      <alignment horizontal="center" vertical="top" wrapText="1"/>
    </xf>
    <xf numFmtId="164" fontId="7" fillId="7" borderId="7" xfId="38" applyNumberFormat="1" applyFont="1" applyFill="1" applyBorder="1" applyAlignment="1">
      <alignment horizontal="center" vertical="top" wrapText="1"/>
    </xf>
    <xf numFmtId="164" fontId="7" fillId="7" borderId="8" xfId="38" applyNumberFormat="1" applyFont="1" applyFill="1" applyBorder="1" applyAlignment="1">
      <alignment horizontal="center" vertical="top" wrapText="1"/>
    </xf>
    <xf numFmtId="0" fontId="6" fillId="7" borderId="6" xfId="38" applyFont="1" applyFill="1" applyBorder="1" applyAlignment="1">
      <alignment horizontal="center" vertical="center"/>
    </xf>
    <xf numFmtId="0" fontId="6" fillId="7" borderId="7" xfId="38" applyFont="1" applyFill="1" applyBorder="1" applyAlignment="1">
      <alignment horizontal="center" vertical="center"/>
    </xf>
    <xf numFmtId="0" fontId="6" fillId="7" borderId="8" xfId="38" applyFont="1" applyFill="1" applyBorder="1" applyAlignment="1">
      <alignment horizontal="center" vertical="center"/>
    </xf>
    <xf numFmtId="0" fontId="6" fillId="7" borderId="6" xfId="38" applyFont="1" applyFill="1" applyBorder="1" applyAlignment="1">
      <alignment horizontal="left" vertical="center" wrapText="1"/>
    </xf>
    <xf numFmtId="0" fontId="6" fillId="7" borderId="7" xfId="38" applyFont="1" applyFill="1" applyBorder="1" applyAlignment="1">
      <alignment horizontal="left" vertical="center" wrapText="1"/>
    </xf>
    <xf numFmtId="0" fontId="6" fillId="7" borderId="8" xfId="38" applyFont="1" applyFill="1" applyBorder="1" applyAlignment="1">
      <alignment horizontal="left" vertical="center" wrapText="1"/>
    </xf>
    <xf numFmtId="0" fontId="6" fillId="7" borderId="6" xfId="0" applyFont="1" applyFill="1" applyBorder="1" applyAlignment="1">
      <alignment horizontal="left" vertical="top" wrapText="1"/>
    </xf>
    <xf numFmtId="0" fontId="6" fillId="7" borderId="7" xfId="0" applyFont="1" applyFill="1" applyBorder="1" applyAlignment="1">
      <alignment horizontal="left" vertical="top" wrapText="1"/>
    </xf>
    <xf numFmtId="0" fontId="6" fillId="7" borderId="8" xfId="0" applyFont="1" applyFill="1" applyBorder="1" applyAlignment="1">
      <alignment horizontal="left" vertical="top" wrapText="1"/>
    </xf>
    <xf numFmtId="0" fontId="6" fillId="7" borderId="6" xfId="38" applyFont="1" applyFill="1" applyBorder="1" applyAlignment="1">
      <alignment horizontal="center" vertical="center" wrapText="1"/>
    </xf>
    <xf numFmtId="0" fontId="6" fillId="7" borderId="7" xfId="38" applyFont="1" applyFill="1" applyBorder="1" applyAlignment="1">
      <alignment horizontal="center" vertical="center" wrapText="1"/>
    </xf>
    <xf numFmtId="0" fontId="6" fillId="7" borderId="8" xfId="38" applyFont="1" applyFill="1" applyBorder="1" applyAlignment="1">
      <alignment horizontal="center" vertical="center" wrapText="1"/>
    </xf>
    <xf numFmtId="0" fontId="6" fillId="7" borderId="6" xfId="38" applyFont="1" applyFill="1" applyBorder="1" applyAlignment="1">
      <alignment horizontal="left" vertical="top" wrapText="1"/>
    </xf>
    <xf numFmtId="0" fontId="6" fillId="7" borderId="7" xfId="38" applyFont="1" applyFill="1" applyBorder="1" applyAlignment="1">
      <alignment horizontal="left" vertical="top" wrapText="1"/>
    </xf>
    <xf numFmtId="0" fontId="6" fillId="7" borderId="8" xfId="38" applyFont="1" applyFill="1" applyBorder="1" applyAlignment="1">
      <alignment horizontal="left" vertical="top" wrapText="1"/>
    </xf>
    <xf numFmtId="164" fontId="6" fillId="7" borderId="6" xfId="38" applyNumberFormat="1" applyFont="1" applyFill="1" applyBorder="1" applyAlignment="1">
      <alignment horizontal="center" vertical="top" wrapText="1"/>
    </xf>
    <xf numFmtId="164" fontId="6" fillId="7" borderId="7" xfId="38" applyNumberFormat="1" applyFont="1" applyFill="1" applyBorder="1" applyAlignment="1">
      <alignment horizontal="center" vertical="top" wrapText="1"/>
    </xf>
    <xf numFmtId="164" fontId="6" fillId="7" borderId="8" xfId="38" applyNumberFormat="1" applyFont="1" applyFill="1" applyBorder="1" applyAlignment="1">
      <alignment horizontal="center" vertical="top" wrapText="1"/>
    </xf>
    <xf numFmtId="0" fontId="6" fillId="7" borderId="6" xfId="38" applyFont="1" applyFill="1" applyBorder="1" applyAlignment="1">
      <alignment horizontal="left" vertical="center"/>
    </xf>
    <xf numFmtId="0" fontId="6" fillId="7" borderId="7" xfId="38" applyFont="1" applyFill="1" applyBorder="1" applyAlignment="1">
      <alignment horizontal="left" vertical="center"/>
    </xf>
    <xf numFmtId="0" fontId="6" fillId="7" borderId="8" xfId="38" applyFont="1" applyFill="1" applyBorder="1" applyAlignment="1">
      <alignment horizontal="left" vertical="center"/>
    </xf>
    <xf numFmtId="164" fontId="7" fillId="7" borderId="6" xfId="38" applyNumberFormat="1" applyFont="1" applyFill="1" applyBorder="1" applyAlignment="1">
      <alignment horizontal="left" vertical="top" wrapText="1"/>
    </xf>
    <xf numFmtId="164" fontId="7" fillId="7" borderId="7" xfId="38" applyNumberFormat="1" applyFont="1" applyFill="1" applyBorder="1" applyAlignment="1">
      <alignment horizontal="left" vertical="top" wrapText="1"/>
    </xf>
    <xf numFmtId="164" fontId="7" fillId="7" borderId="8" xfId="38" applyNumberFormat="1" applyFont="1" applyFill="1" applyBorder="1" applyAlignment="1">
      <alignment horizontal="left" vertical="top" wrapText="1"/>
    </xf>
    <xf numFmtId="2" fontId="6" fillId="7" borderId="6" xfId="38" applyNumberFormat="1" applyFont="1" applyFill="1" applyBorder="1" applyAlignment="1">
      <alignment horizontal="center" vertical="top" wrapText="1"/>
    </xf>
    <xf numFmtId="2" fontId="6" fillId="7" borderId="7" xfId="38" applyNumberFormat="1" applyFont="1" applyFill="1" applyBorder="1" applyAlignment="1">
      <alignment horizontal="center" vertical="top" wrapText="1"/>
    </xf>
    <xf numFmtId="2" fontId="6" fillId="7" borderId="8" xfId="38" applyNumberFormat="1" applyFont="1" applyFill="1" applyBorder="1" applyAlignment="1">
      <alignment horizontal="center" vertical="top" wrapText="1"/>
    </xf>
    <xf numFmtId="0" fontId="7" fillId="7" borderId="6" xfId="38" applyFont="1" applyFill="1" applyBorder="1" applyAlignment="1">
      <alignment horizontal="center" vertical="center"/>
    </xf>
    <xf numFmtId="0" fontId="7" fillId="7" borderId="7" xfId="38" applyFont="1" applyFill="1" applyBorder="1" applyAlignment="1">
      <alignment horizontal="center" vertical="center"/>
    </xf>
    <xf numFmtId="0" fontId="7" fillId="7" borderId="8" xfId="38" applyFont="1" applyFill="1" applyBorder="1" applyAlignment="1">
      <alignment horizontal="center" vertical="center"/>
    </xf>
    <xf numFmtId="0" fontId="10" fillId="7" borderId="6"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7" borderId="8" xfId="0" applyFont="1" applyFill="1" applyBorder="1" applyAlignment="1">
      <alignment horizontal="left" vertical="top" wrapText="1"/>
    </xf>
    <xf numFmtId="0" fontId="7" fillId="5" borderId="2" xfId="38" applyFont="1" applyFill="1" applyBorder="1" applyAlignment="1">
      <alignment horizontal="left" vertical="top" wrapText="1"/>
    </xf>
    <xf numFmtId="0" fontId="6" fillId="7" borderId="6" xfId="38" applyFont="1" applyFill="1" applyBorder="1" applyAlignment="1">
      <alignment horizontal="left" wrapText="1"/>
    </xf>
    <xf numFmtId="0" fontId="6" fillId="7" borderId="7" xfId="38" applyFont="1" applyFill="1" applyBorder="1" applyAlignment="1">
      <alignment horizontal="left" wrapText="1"/>
    </xf>
    <xf numFmtId="0" fontId="6" fillId="7" borderId="8" xfId="38" applyFont="1" applyFill="1" applyBorder="1" applyAlignment="1">
      <alignment horizontal="left" wrapText="1"/>
    </xf>
    <xf numFmtId="0" fontId="6" fillId="7" borderId="2" xfId="0" applyFont="1" applyFill="1" applyBorder="1" applyAlignment="1">
      <alignment horizontal="left" vertical="top" wrapText="1"/>
    </xf>
    <xf numFmtId="0" fontId="2" fillId="7" borderId="6" xfId="43" applyFill="1" applyBorder="1" applyAlignment="1">
      <alignment horizontal="left" vertical="top" wrapText="1"/>
    </xf>
    <xf numFmtId="0" fontId="2" fillId="7" borderId="7" xfId="43" applyFill="1" applyBorder="1" applyAlignment="1">
      <alignment horizontal="left" vertical="top" wrapText="1"/>
    </xf>
    <xf numFmtId="0" fontId="2" fillId="7" borderId="8" xfId="43" applyFill="1" applyBorder="1" applyAlignment="1">
      <alignment horizontal="left" vertical="top" wrapText="1"/>
    </xf>
    <xf numFmtId="0" fontId="6" fillId="0" borderId="6" xfId="38" applyFont="1" applyBorder="1" applyAlignment="1">
      <alignment horizontal="center" vertical="center"/>
    </xf>
    <xf numFmtId="0" fontId="6" fillId="0" borderId="8" xfId="38" applyFont="1" applyBorder="1" applyAlignment="1">
      <alignment horizontal="center" vertical="center"/>
    </xf>
    <xf numFmtId="164" fontId="6" fillId="0" borderId="6" xfId="38" applyNumberFormat="1" applyFont="1" applyBorder="1" applyAlignment="1">
      <alignment horizontal="center" vertical="top" wrapText="1"/>
    </xf>
    <xf numFmtId="164" fontId="6" fillId="0" borderId="8" xfId="38" applyNumberFormat="1" applyFont="1" applyBorder="1" applyAlignment="1">
      <alignment horizontal="center" vertical="top" wrapText="1"/>
    </xf>
    <xf numFmtId="0" fontId="6" fillId="0" borderId="7" xfId="38" applyFont="1" applyBorder="1" applyAlignment="1">
      <alignment horizontal="center" vertical="center"/>
    </xf>
    <xf numFmtId="0" fontId="10" fillId="7" borderId="11" xfId="0" applyFont="1" applyFill="1" applyBorder="1" applyAlignment="1">
      <alignment horizontal="center" vertical="top" wrapText="1"/>
    </xf>
    <xf numFmtId="0" fontId="10" fillId="7" borderId="12" xfId="0" applyFont="1" applyFill="1" applyBorder="1" applyAlignment="1">
      <alignment horizontal="center" vertical="top" wrapText="1"/>
    </xf>
    <xf numFmtId="0" fontId="6" fillId="7" borderId="6" xfId="38" applyFont="1" applyFill="1" applyBorder="1" applyAlignment="1">
      <alignment horizontal="left" vertical="top"/>
    </xf>
    <xf numFmtId="0" fontId="6" fillId="7" borderId="7" xfId="38" applyFont="1" applyFill="1" applyBorder="1" applyAlignment="1">
      <alignment horizontal="left" vertical="top"/>
    </xf>
    <xf numFmtId="0" fontId="6" fillId="7" borderId="8" xfId="38" applyFont="1" applyFill="1" applyBorder="1" applyAlignment="1">
      <alignment horizontal="left" vertical="top"/>
    </xf>
    <xf numFmtId="0" fontId="6" fillId="0" borderId="6" xfId="38" applyFont="1" applyFill="1" applyBorder="1" applyAlignment="1">
      <alignment horizontal="left" vertical="center" wrapText="1"/>
    </xf>
    <xf numFmtId="0" fontId="6" fillId="0" borderId="8" xfId="38" applyFont="1" applyFill="1" applyBorder="1" applyAlignment="1">
      <alignment horizontal="left" vertical="center" wrapText="1"/>
    </xf>
    <xf numFmtId="0" fontId="6" fillId="0" borderId="7" xfId="38" applyFont="1" applyFill="1" applyBorder="1" applyAlignment="1">
      <alignment horizontal="left" vertical="center" wrapText="1"/>
    </xf>
    <xf numFmtId="0" fontId="6" fillId="0" borderId="6" xfId="38" applyFont="1" applyFill="1" applyBorder="1" applyAlignment="1">
      <alignment horizontal="left" vertical="top" wrapText="1"/>
    </xf>
    <xf numFmtId="0" fontId="6" fillId="0" borderId="8" xfId="38" applyFont="1" applyFill="1" applyBorder="1" applyAlignment="1">
      <alignment horizontal="left" vertical="top" wrapText="1"/>
    </xf>
    <xf numFmtId="0" fontId="7" fillId="2" borderId="2" xfId="38" applyFont="1" applyFill="1" applyBorder="1" applyAlignment="1">
      <alignment horizontal="center" vertical="center"/>
    </xf>
    <xf numFmtId="0" fontId="7" fillId="3" borderId="2" xfId="38" applyFont="1" applyFill="1" applyBorder="1" applyAlignment="1">
      <alignment horizontal="center" vertical="top"/>
    </xf>
    <xf numFmtId="0" fontId="7" fillId="2" borderId="2" xfId="38" applyFont="1" applyFill="1" applyBorder="1" applyAlignment="1">
      <alignment horizontal="center" vertical="top"/>
    </xf>
    <xf numFmtId="0" fontId="7" fillId="3" borderId="2" xfId="38" applyFont="1" applyFill="1" applyBorder="1" applyAlignment="1">
      <alignment horizontal="center" vertical="top" wrapText="1"/>
    </xf>
    <xf numFmtId="164" fontId="6" fillId="0" borderId="7" xfId="38" applyNumberFormat="1" applyFont="1" applyBorder="1" applyAlignment="1">
      <alignment horizontal="center" vertical="top" wrapText="1"/>
    </xf>
    <xf numFmtId="0" fontId="7" fillId="0" borderId="6" xfId="38" applyFont="1" applyBorder="1" applyAlignment="1">
      <alignment horizontal="center" vertical="top"/>
    </xf>
    <xf numFmtId="0" fontId="7" fillId="0" borderId="8" xfId="38" applyFont="1" applyBorder="1" applyAlignment="1">
      <alignment horizontal="center" vertical="top"/>
    </xf>
    <xf numFmtId="0" fontId="6" fillId="0" borderId="6" xfId="38" applyFont="1" applyBorder="1" applyAlignment="1">
      <alignment horizontal="center" vertical="top"/>
    </xf>
    <xf numFmtId="0" fontId="6" fillId="0" borderId="8" xfId="38" applyFont="1" applyBorder="1" applyAlignment="1">
      <alignment horizontal="center" vertical="top"/>
    </xf>
    <xf numFmtId="0" fontId="7" fillId="0" borderId="7" xfId="38" applyFont="1" applyBorder="1" applyAlignment="1">
      <alignment horizontal="center" vertical="top"/>
    </xf>
    <xf numFmtId="0" fontId="6" fillId="0" borderId="7" xfId="38" applyFont="1" applyBorder="1" applyAlignment="1">
      <alignment horizontal="center" vertical="top"/>
    </xf>
    <xf numFmtId="164" fontId="7" fillId="7" borderId="6" xfId="38" applyNumberFormat="1" applyFont="1" applyFill="1" applyBorder="1" applyAlignment="1">
      <alignment horizontal="center" vertical="center" wrapText="1"/>
    </xf>
    <xf numFmtId="164" fontId="7" fillId="7" borderId="7" xfId="38" applyNumberFormat="1" applyFont="1" applyFill="1" applyBorder="1" applyAlignment="1">
      <alignment horizontal="center" vertical="center" wrapText="1"/>
    </xf>
    <xf numFmtId="164" fontId="7" fillId="7" borderId="8" xfId="38" applyNumberFormat="1" applyFont="1" applyFill="1" applyBorder="1" applyAlignment="1">
      <alignment horizontal="center" vertical="center" wrapText="1"/>
    </xf>
    <xf numFmtId="0" fontId="22" fillId="7" borderId="6" xfId="38" applyFont="1" applyFill="1" applyBorder="1" applyAlignment="1">
      <alignment horizontal="center" vertical="center"/>
    </xf>
    <xf numFmtId="0" fontId="22" fillId="7" borderId="7" xfId="38" applyFont="1" applyFill="1" applyBorder="1" applyAlignment="1">
      <alignment horizontal="center" vertical="center"/>
    </xf>
    <xf numFmtId="0" fontId="22" fillId="7" borderId="8" xfId="38" applyFont="1" applyFill="1" applyBorder="1" applyAlignment="1">
      <alignment horizontal="center" vertical="center"/>
    </xf>
    <xf numFmtId="2" fontId="23" fillId="7" borderId="6" xfId="39" applyNumberFormat="1" applyFont="1" applyFill="1" applyBorder="1" applyAlignment="1">
      <alignment horizontal="center" vertical="center"/>
    </xf>
    <xf numFmtId="2" fontId="23" fillId="7" borderId="7" xfId="39" applyNumberFormat="1" applyFont="1" applyFill="1" applyBorder="1" applyAlignment="1">
      <alignment horizontal="center" vertical="center"/>
    </xf>
    <xf numFmtId="2" fontId="23" fillId="7" borderId="8" xfId="39" applyNumberFormat="1" applyFont="1" applyFill="1" applyBorder="1" applyAlignment="1">
      <alignment horizontal="center" vertical="center"/>
    </xf>
    <xf numFmtId="0" fontId="7" fillId="7" borderId="6" xfId="38" applyFont="1" applyFill="1" applyBorder="1" applyAlignment="1">
      <alignment horizontal="left" vertical="center" wrapText="1"/>
    </xf>
    <xf numFmtId="0" fontId="7" fillId="7" borderId="7" xfId="38" applyFont="1" applyFill="1" applyBorder="1" applyAlignment="1">
      <alignment horizontal="left" vertical="center" wrapText="1"/>
    </xf>
    <xf numFmtId="0" fontId="7" fillId="7" borderId="8" xfId="38" applyFont="1" applyFill="1" applyBorder="1" applyAlignment="1">
      <alignment horizontal="left" vertical="center" wrapText="1"/>
    </xf>
    <xf numFmtId="0" fontId="6" fillId="0" borderId="6" xfId="38" applyFont="1" applyFill="1" applyBorder="1" applyAlignment="1">
      <alignment horizontal="center" vertical="center" wrapText="1"/>
    </xf>
    <xf numFmtId="0" fontId="6" fillId="0" borderId="8" xfId="38" applyFont="1" applyFill="1" applyBorder="1" applyAlignment="1">
      <alignment horizontal="center" vertical="center" wrapText="1"/>
    </xf>
    <xf numFmtId="0" fontId="14" fillId="9" borderId="2" xfId="35" applyFont="1" applyFill="1" applyBorder="1" applyAlignment="1" applyProtection="1">
      <alignment horizontal="center" vertical="center"/>
    </xf>
    <xf numFmtId="0" fontId="10" fillId="10" borderId="6" xfId="35" applyFont="1" applyFill="1" applyBorder="1" applyAlignment="1" applyProtection="1">
      <alignment horizontal="center" vertical="center" wrapText="1"/>
    </xf>
    <xf numFmtId="0" fontId="10" fillId="10" borderId="7" xfId="35" applyFont="1" applyFill="1" applyBorder="1" applyAlignment="1" applyProtection="1">
      <alignment horizontal="center" vertical="center" wrapText="1"/>
    </xf>
    <xf numFmtId="0" fontId="10" fillId="10" borderId="8" xfId="35" applyFont="1" applyFill="1" applyBorder="1" applyAlignment="1" applyProtection="1">
      <alignment horizontal="center" vertical="center" wrapText="1"/>
    </xf>
    <xf numFmtId="0" fontId="9" fillId="12" borderId="2" xfId="35" applyFont="1" applyFill="1" applyBorder="1" applyAlignment="1" applyProtection="1">
      <alignment horizontal="left" vertical="top" wrapText="1"/>
    </xf>
    <xf numFmtId="0" fontId="9" fillId="12" borderId="1" xfId="35" applyFont="1" applyFill="1" applyBorder="1" applyAlignment="1" applyProtection="1">
      <alignment horizontal="left" vertical="top" wrapText="1"/>
    </xf>
    <xf numFmtId="0" fontId="9" fillId="12" borderId="3" xfId="35" applyFont="1" applyFill="1" applyBorder="1" applyAlignment="1" applyProtection="1">
      <alignment horizontal="left" vertical="top" wrapText="1"/>
    </xf>
    <xf numFmtId="0" fontId="14" fillId="9" borderId="2" xfId="35" applyFont="1" applyFill="1" applyBorder="1" applyAlignment="1" applyProtection="1">
      <alignment horizontal="center" vertical="top"/>
    </xf>
    <xf numFmtId="0" fontId="14" fillId="10" borderId="2" xfId="35" applyFont="1" applyFill="1" applyBorder="1" applyAlignment="1" applyProtection="1">
      <alignment horizontal="center" vertical="top" wrapText="1"/>
    </xf>
    <xf numFmtId="0" fontId="14" fillId="10" borderId="2" xfId="35" applyFont="1" applyFill="1" applyBorder="1" applyAlignment="1" applyProtection="1">
      <alignment horizontal="center" vertical="top"/>
    </xf>
    <xf numFmtId="0" fontId="16" fillId="18" borderId="6" xfId="38" applyFont="1" applyFill="1" applyBorder="1" applyAlignment="1" applyProtection="1">
      <alignment horizontal="center" vertical="center" wrapText="1"/>
      <protection locked="0"/>
    </xf>
    <xf numFmtId="0" fontId="16" fillId="18" borderId="7" xfId="38" applyFont="1" applyFill="1" applyBorder="1" applyAlignment="1" applyProtection="1">
      <alignment horizontal="center" vertical="center" wrapText="1"/>
      <protection locked="0"/>
    </xf>
    <xf numFmtId="0" fontId="16" fillId="18" borderId="8" xfId="38" applyFont="1" applyFill="1" applyBorder="1" applyAlignment="1" applyProtection="1">
      <alignment horizontal="center" vertical="center" wrapText="1"/>
      <protection locked="0"/>
    </xf>
    <xf numFmtId="0" fontId="16" fillId="18" borderId="2" xfId="38" applyFont="1" applyFill="1" applyBorder="1" applyAlignment="1" applyProtection="1">
      <alignment horizontal="center" vertical="center" wrapText="1"/>
      <protection locked="0"/>
    </xf>
    <xf numFmtId="0" fontId="16" fillId="18" borderId="2" xfId="38" applyFont="1" applyFill="1" applyBorder="1" applyAlignment="1" applyProtection="1">
      <alignment horizontal="center" vertical="center"/>
      <protection locked="0"/>
    </xf>
    <xf numFmtId="10" fontId="23" fillId="18" borderId="6" xfId="39" applyNumberFormat="1" applyFont="1" applyFill="1" applyBorder="1" applyAlignment="1">
      <alignment horizontal="center" vertical="center" wrapText="1"/>
    </xf>
    <xf numFmtId="10" fontId="23" fillId="18" borderId="7" xfId="39" applyNumberFormat="1" applyFont="1" applyFill="1" applyBorder="1" applyAlignment="1">
      <alignment horizontal="center" vertical="center" wrapText="1"/>
    </xf>
    <xf numFmtId="10" fontId="23" fillId="18" borderId="8" xfId="39" applyNumberFormat="1" applyFont="1" applyFill="1" applyBorder="1" applyAlignment="1">
      <alignment horizontal="center" vertical="center" wrapText="1"/>
    </xf>
    <xf numFmtId="0" fontId="24" fillId="18" borderId="2" xfId="38" applyFont="1" applyFill="1" applyBorder="1" applyAlignment="1" applyProtection="1">
      <alignment horizontal="center" vertical="center" wrapText="1"/>
      <protection locked="0"/>
    </xf>
    <xf numFmtId="0" fontId="16" fillId="18" borderId="6" xfId="38" applyFont="1" applyFill="1" applyBorder="1" applyAlignment="1" applyProtection="1">
      <alignment horizontal="center" vertical="center"/>
      <protection locked="0"/>
    </xf>
    <xf numFmtId="0" fontId="16" fillId="18" borderId="8" xfId="38" applyFont="1" applyFill="1" applyBorder="1" applyAlignment="1" applyProtection="1">
      <alignment horizontal="center" vertical="center"/>
      <protection locked="0"/>
    </xf>
    <xf numFmtId="0" fontId="16" fillId="18" borderId="7" xfId="38" applyFont="1" applyFill="1" applyBorder="1" applyAlignment="1" applyProtection="1">
      <alignment horizontal="center" vertical="center"/>
      <protection locked="0"/>
    </xf>
    <xf numFmtId="0" fontId="32" fillId="18" borderId="7" xfId="38" applyFont="1" applyFill="1" applyBorder="1" applyAlignment="1" applyProtection="1">
      <alignment horizontal="center" vertical="center"/>
      <protection locked="0"/>
    </xf>
    <xf numFmtId="0" fontId="32" fillId="18" borderId="8" xfId="38" applyFont="1" applyFill="1" applyBorder="1" applyAlignment="1" applyProtection="1">
      <alignment horizontal="center" vertical="center"/>
      <protection locked="0"/>
    </xf>
  </cellXfs>
  <cellStyles count="44">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5"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17"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Hyperlink" xfId="43" builtinId="8"/>
    <cellStyle name="Hyperlink 2" xfId="40" xr:uid="{00000000-0005-0000-0000-000023000000}"/>
    <cellStyle name="Normal" xfId="0" builtinId="0"/>
    <cellStyle name="Normal 2" xfId="35" xr:uid="{00000000-0005-0000-0000-000025000000}"/>
    <cellStyle name="Normal 2 2" xfId="41" xr:uid="{00000000-0005-0000-0000-000026000000}"/>
    <cellStyle name="Normal 3" xfId="36" xr:uid="{00000000-0005-0000-0000-000027000000}"/>
    <cellStyle name="Normal 4" xfId="38" xr:uid="{00000000-0005-0000-0000-000028000000}"/>
    <cellStyle name="Percent" xfId="42" builtinId="5"/>
    <cellStyle name="Percent 2" xfId="37" xr:uid="{00000000-0005-0000-0000-00002A000000}"/>
    <cellStyle name="Percent 3" xfId="39" xr:uid="{00000000-0005-0000-0000-00002B000000}"/>
  </cellStyles>
  <dxfs count="0"/>
  <tableStyles count="0" defaultTableStyle="TableStyleMedium2" defaultPivotStyle="PivotStyleLight16"/>
  <colors>
    <mruColors>
      <color rgb="FF66FFCC"/>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pazti.ft.undip.ac.id/assets/upload/4.1.c.3.pdf" TargetMode="External"/><Relationship Id="rId299" Type="http://schemas.openxmlformats.org/officeDocument/2006/relationships/hyperlink" Target="http://pazti.ft.undip.ac.id/assets/upload/V.3.b%20Tindak%20lanjut%20pengaduan%20masyarakat.pdf" TargetMode="External"/><Relationship Id="rId21" Type="http://schemas.openxmlformats.org/officeDocument/2006/relationships/hyperlink" Target="https://drive.google.com/drive/folders/1nqAQvIeairQA6iSMzohlYhAYRQt8pJfk" TargetMode="External"/><Relationship Id="rId63" Type="http://schemas.openxmlformats.org/officeDocument/2006/relationships/hyperlink" Target="http://pazti.ft.undip.ac.id/assets/upload/III.2.b.Pedoman%20Mutasi%20Pejabat%20Administrator%20dan%20Pejabat%20Pengawas%20Di%20Lingkungan%20Universitas%20Diponegoro%20(1).pdf" TargetMode="External"/><Relationship Id="rId159" Type="http://schemas.openxmlformats.org/officeDocument/2006/relationships/hyperlink" Target="http://pazti.ft.undip.ac.id/assets/upload/Evaluasi%20Pembelajaran%20Daring%202020.pdf" TargetMode="External"/><Relationship Id="rId170" Type="http://schemas.openxmlformats.org/officeDocument/2006/relationships/hyperlink" Target="http://pazti.ft.undip.ac.id/assets/upload/I.2.a.%20Kontrak%20Kinerja%20Rektor%20UNDIP%20-%20Kemendikbud%20(Dirjen%20Dikti)%20tahun%202021.pdf" TargetMode="External"/><Relationship Id="rId226" Type="http://schemas.openxmlformats.org/officeDocument/2006/relationships/hyperlink" Target="http://pazti.ft.undip.ac.id/assets/upload/I.2.c.%20Undangan%20Sosialisasi%20ZI-WBK(7%20Jun%2021).pdf" TargetMode="External"/><Relationship Id="rId268" Type="http://schemas.openxmlformats.org/officeDocument/2006/relationships/hyperlink" Target="https://e-duk.apps.undip.ac.id/index.php/statistik/grafikstatus.html" TargetMode="External"/><Relationship Id="rId32" Type="http://schemas.openxmlformats.org/officeDocument/2006/relationships/hyperlink" Target="https://drive.google.com/drive/folders/1jDIfczp-1QOt6vSgLW4lT0F1PNoUlUT3" TargetMode="External"/><Relationship Id="rId74" Type="http://schemas.openxmlformats.org/officeDocument/2006/relationships/hyperlink" Target="http://pazti.ft.undip.ac.id/assets/upload/III.4.b.%20Perjanjian%20kinerja%20Ketua%20Departemen%20Teknik%20Kimia%20dengan%20Dekan%20FT%20Undip%202021.pdf" TargetMode="External"/><Relationship Id="rId128" Type="http://schemas.openxmlformats.org/officeDocument/2006/relationships/hyperlink" Target="http://pazti.ft.undip.ac.id/assets/upload/IV.2.b.1.pdf" TargetMode="External"/><Relationship Id="rId5" Type="http://schemas.openxmlformats.org/officeDocument/2006/relationships/hyperlink" Target="http://polling.ft.undip.ac.id/" TargetMode="External"/><Relationship Id="rId181" Type="http://schemas.openxmlformats.org/officeDocument/2006/relationships/hyperlink" Target="http://pazti.ft.undip.ac.id/assets/upload/I.2.b.%20Rapat%20Online%20Penentuan%20Target%20dan%20Prioritas%20ZI-WBK%20FT%20UNDIP%20tahun%202021.jpeg" TargetMode="External"/><Relationship Id="rId237" Type="http://schemas.openxmlformats.org/officeDocument/2006/relationships/hyperlink" Target="http://pazti.ft.undip.ac.id/assets/upload/Publikasi%20Pencanangan%20FT%20Bebas%20Gratifikasi.jpeg" TargetMode="External"/><Relationship Id="rId279" Type="http://schemas.openxmlformats.org/officeDocument/2006/relationships/hyperlink" Target="http://pazti.ft.undip.ac.id/assets/upload/V.2.c_2-9%20Manajemen%20risiko%20dalam%20keuangan,%20penelitian,%20pendidikan,%20kepegawaian.pdf" TargetMode="External"/><Relationship Id="rId43" Type="http://schemas.openxmlformats.org/officeDocument/2006/relationships/hyperlink" Target="http://pazti.ft.undip.ac.id/assets/upload/VI.2.c.%20Penyusunan%20sistem%20punishment%20(sanksi)%20reward%20bagi%20pelaksana%20layanan%20serta%20pemberian%20kompensasi%20keada%20penerima%20layanan%20bila%20layanan%20tidak%20sesuai%20standar.pdf" TargetMode="External"/><Relationship Id="rId139" Type="http://schemas.openxmlformats.org/officeDocument/2006/relationships/hyperlink" Target="http://pazti.ft.undip.ac.id/assets/upload/4.2.f.1.pdf" TargetMode="External"/><Relationship Id="rId290" Type="http://schemas.openxmlformats.org/officeDocument/2006/relationships/hyperlink" Target="http://pazti.ft.undip.ac.id/assets/upload/V.3.a_1-2%20Peraturan%20dan%20SOP%20pengaduan%20masyarakat.pdf" TargetMode="External"/><Relationship Id="rId304" Type="http://schemas.openxmlformats.org/officeDocument/2006/relationships/hyperlink" Target="http://pazti.ft.undip.ac.id/assets/upload/Pengaduan%202021-04.pdf" TargetMode="External"/><Relationship Id="rId85" Type="http://schemas.openxmlformats.org/officeDocument/2006/relationships/hyperlink" Target="http://pazti.ft.undip.ac.id/assets/upload/III.3.e.%20Daftar%20dosen_pelatihan_OBE%201,%20SCL,%20Course%20assessment,%20OBE%202%202021.pdf" TargetMode="External"/><Relationship Id="rId150" Type="http://schemas.openxmlformats.org/officeDocument/2006/relationships/hyperlink" Target="http://pazti.ft.undip.ac.id/assets/upload/matriks%20SDM.pdf" TargetMode="External"/><Relationship Id="rId192" Type="http://schemas.openxmlformats.org/officeDocument/2006/relationships/hyperlink" Target="http://pazti.ft.undip.ac.id/assets/upload/I.4.a.2%20BUKU%20ROLE%20MODEL%20-%20ARI%20EKO%20WIDIANTORO.pdf" TargetMode="External"/><Relationship Id="rId206" Type="http://schemas.openxmlformats.org/officeDocument/2006/relationships/hyperlink" Target="http://pazti.ft.undip.ac.id/assets/upload/I.4.c.4.%20Pembangunan%20Budaya%20Kerja%20dan%20Pola%20Pikir_Safety%20Induction%20(1).pdf" TargetMode="External"/><Relationship Id="rId248" Type="http://schemas.openxmlformats.org/officeDocument/2006/relationships/hyperlink" Target="http://pazti.ft.undip.ac.id/assets/upload/III.4.c.%20DP3%20Tenaga%20Kependidikan.pdf" TargetMode="External"/><Relationship Id="rId12" Type="http://schemas.openxmlformats.org/officeDocument/2006/relationships/hyperlink" Target="http://pazti.ft.undip.ac.id/assets/upload/VI.1.b.%20Sosialisasi%20Standar%20Pelayanan.pdf" TargetMode="External"/><Relationship Id="rId108" Type="http://schemas.openxmlformats.org/officeDocument/2006/relationships/hyperlink" Target="http://pazti.ft.undip.ac.id/assets/upload/III.3.b.%20Tendik_pelatihan%20yang%20pernah%20diikuti_baru%20(hingga%202021).pdf" TargetMode="External"/><Relationship Id="rId315" Type="http://schemas.openxmlformats.org/officeDocument/2006/relationships/hyperlink" Target="http://pazti.ft.undip.ac.id/assets/upload/V.5.b_6-8%20Kegiatan%20internalisasi%20benturan%20kepentingan.pdf" TargetMode="External"/><Relationship Id="rId54" Type="http://schemas.openxmlformats.org/officeDocument/2006/relationships/hyperlink" Target="http://pazti.ft.undip.ac.id/assets/upload/III.1.a.ABK%20Usulan%20Formasi%20tendik%202021.pdf" TargetMode="External"/><Relationship Id="rId96" Type="http://schemas.openxmlformats.org/officeDocument/2006/relationships/hyperlink" Target="http://pazti.ft.undip.ac.id/assets/upload/III.3.d.%20SK%20Pengabdian%20Masyarakat%202020.pdf" TargetMode="External"/><Relationship Id="rId161" Type="http://schemas.openxmlformats.org/officeDocument/2006/relationships/hyperlink" Target="http://pazti.ft.undip.ac.id/assets/upload/337.%20PENETAPAN%20SOP%20COVID-19.pdf" TargetMode="External"/><Relationship Id="rId217" Type="http://schemas.openxmlformats.org/officeDocument/2006/relationships/hyperlink" Target="http://pazti.ft.undip.ac.id/assets/upload/I.4.d.1%20Bukti%20Peningkatan%20keterlibatan%20anggota%20organisasi%20dalam%20pembangunan%20ZI%20WBK%20FT%20Undip.pdf" TargetMode="External"/><Relationship Id="rId259" Type="http://schemas.openxmlformats.org/officeDocument/2006/relationships/hyperlink" Target="http://pazti.ft.undip.ac.id/assets/upload/III.5.a.%20SE%20Undip%20bekerja%20dari%20rumah%202021.pdf" TargetMode="External"/><Relationship Id="rId23" Type="http://schemas.openxmlformats.org/officeDocument/2006/relationships/hyperlink" Target="https://drive.google.com/drive/folders/1nqAQvIeairQA6iSMzohlYhAYRQt8pJfk" TargetMode="External"/><Relationship Id="rId119" Type="http://schemas.openxmlformats.org/officeDocument/2006/relationships/hyperlink" Target="http://pazti.ft.undip.ac.id/assets/upload/4.1.c.5.pdf" TargetMode="External"/><Relationship Id="rId270" Type="http://schemas.openxmlformats.org/officeDocument/2006/relationships/hyperlink" Target="http://file-ft.undip.ac.id/download/kepegawaian/" TargetMode="External"/><Relationship Id="rId65" Type="http://schemas.openxmlformats.org/officeDocument/2006/relationships/hyperlink" Target="http://pazti.ft.undip.ac.id/assets/upload/III.2.c.%20Monev%20pegawai%20pasca%20mutasi%202021.pdf" TargetMode="External"/><Relationship Id="rId130" Type="http://schemas.openxmlformats.org/officeDocument/2006/relationships/hyperlink" Target="http://pazti.ft.undip.ac.id/assets/upload/IV.2.b.3.pdf" TargetMode="External"/><Relationship Id="rId172" Type="http://schemas.openxmlformats.org/officeDocument/2006/relationships/hyperlink" Target="http://pazti.ft.undip.ac.id/assets/upload/I.2.a.%20Kontrak%20Kinerja%20Kadep%20-%20Dekan%20FT%20UNDIP%20tahun%202021.pdf" TargetMode="External"/><Relationship Id="rId228" Type="http://schemas.openxmlformats.org/officeDocument/2006/relationships/hyperlink" Target="http://pazti.ft.undip.ac.id/assets/upload/I.2.c.%20Paparan%20Dekan%20Sosialisasi%20ZIWBK%2007062021.pdf" TargetMode="External"/><Relationship Id="rId281" Type="http://schemas.openxmlformats.org/officeDocument/2006/relationships/hyperlink" Target="http://pazti.ft.undip.ac.id/assets/upload/V.2.b_5-8%20Manajemen%20risiko%20dalam%20kemahasiswaan,%20K3,%20pandemi.pdf" TargetMode="External"/><Relationship Id="rId34" Type="http://schemas.openxmlformats.org/officeDocument/2006/relationships/hyperlink" Target="http://pazti.ft.undip.ac.id/assets/upload/VI.2.d.Pembentukan%20sarana%20layanan%20terpadu%20terintegrasi.pdf" TargetMode="External"/><Relationship Id="rId55" Type="http://schemas.openxmlformats.org/officeDocument/2006/relationships/hyperlink" Target="http://pazti.ft.undip.ac.id/assets/upload/III.2.a%20239.%20ROTASIMei%202021.pdf" TargetMode="External"/><Relationship Id="rId76" Type="http://schemas.openxmlformats.org/officeDocument/2006/relationships/hyperlink" Target="http://pazti.ft.undip.ac.id/assets/upload/III.4.d.%20Ms%20form%20penilaian%20tendik%20berprestasi%20FT%202021.pdf" TargetMode="External"/><Relationship Id="rId97" Type="http://schemas.openxmlformats.org/officeDocument/2006/relationships/hyperlink" Target="http://pazti.ft.undip.ac.id/assets/upload/III.3.d.%20SK%20Penelitian%20Inovatif%202021.pdf" TargetMode="External"/><Relationship Id="rId120" Type="http://schemas.openxmlformats.org/officeDocument/2006/relationships/hyperlink" Target="http://pazti.ft.undip.ac.id/assets/upload/4.1.c.6.pdf" TargetMode="External"/><Relationship Id="rId141" Type="http://schemas.openxmlformats.org/officeDocument/2006/relationships/hyperlink" Target="http://pazti.ft.undip.ac.id/assets/upload/IV.2.g.3.pdf" TargetMode="External"/><Relationship Id="rId7" Type="http://schemas.openxmlformats.org/officeDocument/2006/relationships/hyperlink" Target="http://polling.ft.undip.ac.id/?p=711" TargetMode="External"/><Relationship Id="rId162" Type="http://schemas.openxmlformats.org/officeDocument/2006/relationships/hyperlink" Target="http://pazti.ft.undip.ac.id/assets/upload/II.1.c.pdf" TargetMode="External"/><Relationship Id="rId183" Type="http://schemas.openxmlformats.org/officeDocument/2006/relationships/hyperlink" Target="http://pazti.ft.undip.ac.id/assets/upload/Laporan%20Tindak%20Lanjut%201.3.c%202021.pdf" TargetMode="External"/><Relationship Id="rId218" Type="http://schemas.openxmlformats.org/officeDocument/2006/relationships/hyperlink" Target="http://pazti.ft.undip.ac.id/assets/upload/I.4.d.2.%20Perubahan%20pola%20pikir%20dan%20budaya%20kerja_Keterlibatan%20Seluruh%20Anggota_Pakta%20Integritas.pdf" TargetMode="External"/><Relationship Id="rId239" Type="http://schemas.openxmlformats.org/officeDocument/2006/relationships/hyperlink" Target="http://pazti.ft.undip.ac.id/assets/upload/ZI-WBK%203.3a.pdf" TargetMode="External"/><Relationship Id="rId250" Type="http://schemas.openxmlformats.org/officeDocument/2006/relationships/hyperlink" Target="http://pazti.ft.undip.ac.id/assets/upload/III.4.c.%20Kinerja%20bulanan%20(presensi)%20dosen%20dan%20tendik%20(Bulan%20April%20dan%20Mei%202021).pdf" TargetMode="External"/><Relationship Id="rId271" Type="http://schemas.openxmlformats.org/officeDocument/2006/relationships/hyperlink" Target="http://pazti.ft.undip.ac.id/assets/upload/V.1.b_1-2%20SOP%20pengendalian%20gratifikasi.pdf" TargetMode="External"/><Relationship Id="rId292" Type="http://schemas.openxmlformats.org/officeDocument/2006/relationships/hyperlink" Target="http://pazti.ft.undip.ac.id/assets/upload/V.3.c%20Monev%20pengaduan%20masyarakat.pdf" TargetMode="External"/><Relationship Id="rId306" Type="http://schemas.openxmlformats.org/officeDocument/2006/relationships/hyperlink" Target="http://pazti.ft.undip.ac.id/assets/upload/Pengaduan%202021-06.pdf" TargetMode="External"/><Relationship Id="rId24" Type="http://schemas.openxmlformats.org/officeDocument/2006/relationships/hyperlink" Target="https://drive.google.com/drive/folders/1nqAQvIeairQA6iSMzohlYhAYRQt8pJfk" TargetMode="External"/><Relationship Id="rId45" Type="http://schemas.openxmlformats.org/officeDocument/2006/relationships/hyperlink" Target="http://pazti.ft.undip.ac.id/assets/upload/III.1.b.%20ALUR%20REKRUITMEN%20TENDIK%20PU%20NON%20PNS.pdf" TargetMode="External"/><Relationship Id="rId66" Type="http://schemas.openxmlformats.org/officeDocument/2006/relationships/hyperlink" Target="http://pazti.ft.undip.ac.id/assets/upload/III.2.c.%20LAPORAN%20TINDAK%20LANJUT%20HASIL%20MONEV%20MUTASI.pdf" TargetMode="External"/><Relationship Id="rId87" Type="http://schemas.openxmlformats.org/officeDocument/2006/relationships/hyperlink" Target="http://pazti.ft.undip.ac.id/assets/upload/III.3.e.%20Sertifikat%20keahlian%20tendik%20(hingga%202021).pdf" TargetMode="External"/><Relationship Id="rId110" Type="http://schemas.openxmlformats.org/officeDocument/2006/relationships/hyperlink" Target="http://pazti.ft.undip.ac.id/assets/upload/4.1.a.1.pdf" TargetMode="External"/><Relationship Id="rId131" Type="http://schemas.openxmlformats.org/officeDocument/2006/relationships/hyperlink" Target="http://pazti.ft.undip.ac.id/assets/upload/IV.2.b.4.pdf" TargetMode="External"/><Relationship Id="rId152" Type="http://schemas.openxmlformats.org/officeDocument/2006/relationships/hyperlink" Target="http://pazti.ft.undip.ac.id/assets/upload/I.1.a.1.%20Penunjukan%20Kembali%20FT%20sebagai%20Area%20ZI%20WBK%20-%2018%20Maret%202021.pdf" TargetMode="External"/><Relationship Id="rId173" Type="http://schemas.openxmlformats.org/officeDocument/2006/relationships/hyperlink" Target="http://pazti.ft.undip.ac.id/assets/upload/I.2.a.%20Pakta%20Integritas%20Tim%20ZI%20WBK%202021.pdf" TargetMode="External"/><Relationship Id="rId194" Type="http://schemas.openxmlformats.org/officeDocument/2006/relationships/hyperlink" Target="http://pazti.ft.undip.ac.id/assets/upload/I.4.a.4%20SOP%20pemilihan%20role%20model%202021.pdf" TargetMode="External"/><Relationship Id="rId208" Type="http://schemas.openxmlformats.org/officeDocument/2006/relationships/hyperlink" Target="http://pazti.ft.undip.ac.id/assets/upload/I.4.c.6.Pembangunan%20Budaya%20Kerja%20dan%20Pola%20Pikir_Dokumentasi%20Cecepit%20dan%20Komitmen%20Mutu.pdf" TargetMode="External"/><Relationship Id="rId229" Type="http://schemas.openxmlformats.org/officeDocument/2006/relationships/hyperlink" Target="http://pazti.ft.undip.ac.id/assets/upload/I.2.c.%20Sosialisasi%20Pengawasan%20ZIWBK%20FT%2007062021.pdf" TargetMode="External"/><Relationship Id="rId240" Type="http://schemas.openxmlformats.org/officeDocument/2006/relationships/hyperlink" Target="http://pazti.ft.undip.ac.id/assets/upload/III.3.a.%20Tendik_pelatihan%20yang%20pernah%20diikuti_baru%20(hingga%202021).pdf" TargetMode="External"/><Relationship Id="rId261" Type="http://schemas.openxmlformats.org/officeDocument/2006/relationships/hyperlink" Target="http://pazti.ft.undip.ac.id/assets/upload/III.5.a.%20Teguran%20disiplin%20a.n.%20Charisma%20Tubagus%202021.pdf" TargetMode="External"/><Relationship Id="rId14" Type="http://schemas.openxmlformats.org/officeDocument/2006/relationships/hyperlink" Target="https://drive.google.com/drive/folders/1fYYL-ss0tLyfH-oE8AECoSbQ24C9UhaY" TargetMode="External"/><Relationship Id="rId35" Type="http://schemas.openxmlformats.org/officeDocument/2006/relationships/hyperlink" Target="https://drive.google.com/drive/folders/14l2U6EyNRvDk_SRgoRGsHHKPPoPi8k_k" TargetMode="External"/><Relationship Id="rId56" Type="http://schemas.openxmlformats.org/officeDocument/2006/relationships/hyperlink" Target="http://pazti.ft.undip.ac.id/assets/upload/III.2.a%20undangan_koordinasi_penataan_pegawai_dekanat_FT_3022_KPFT.pdf" TargetMode="External"/><Relationship Id="rId77" Type="http://schemas.openxmlformats.org/officeDocument/2006/relationships/hyperlink" Target="http://pazti.ft.undip.ac.id/assets/upload/III.4.d.%20Penghargaan%20Lektor%20Kepala%202020.pdf" TargetMode="External"/><Relationship Id="rId100" Type="http://schemas.openxmlformats.org/officeDocument/2006/relationships/hyperlink" Target="http://pazti.ft.undip.ac.id/assets/upload/III.3.d.%20Perka%20BKN%20No.%2017%20Tahun%202011.pdf" TargetMode="External"/><Relationship Id="rId282" Type="http://schemas.openxmlformats.org/officeDocument/2006/relationships/hyperlink" Target="http://pazti.ft.undip.ac.id/assets/upload/V.2.b_1%20Peta%20identifikasi%20dan%20penilaian%20risiko.pdf" TargetMode="External"/><Relationship Id="rId317" Type="http://schemas.openxmlformats.org/officeDocument/2006/relationships/hyperlink" Target="http://pazti.ft.undip.ac.id/assets/upload/V.5.d%20Laporan%20evaluasi%20benturan%20kepentingan.pdf" TargetMode="External"/><Relationship Id="rId8" Type="http://schemas.openxmlformats.org/officeDocument/2006/relationships/hyperlink" Target="https://drive.google.com/drive/folders/1DXMxrPscsZHZrDIUxGzBqrdNiKA2eFqb" TargetMode="External"/><Relationship Id="rId98" Type="http://schemas.openxmlformats.org/officeDocument/2006/relationships/hyperlink" Target="http://pazti.ft.undip.ac.id/assets/upload/III.3.d.%20SK%20Penelitian%20Unggulan%202021.pdf" TargetMode="External"/><Relationship Id="rId121" Type="http://schemas.openxmlformats.org/officeDocument/2006/relationships/hyperlink" Target="http://pazti.ft.undip.ac.id/assets/upload/IV.2.a_1%202021.pdf" TargetMode="External"/><Relationship Id="rId142" Type="http://schemas.openxmlformats.org/officeDocument/2006/relationships/hyperlink" Target="http://pazti.ft.undip.ac.id/assets/upload/IV.2.g.5.pdf" TargetMode="External"/><Relationship Id="rId163" Type="http://schemas.openxmlformats.org/officeDocument/2006/relationships/hyperlink" Target="http://pazti.ft.undip.ac.id/assets/upload/II.1.b.pdf" TargetMode="External"/><Relationship Id="rId184" Type="http://schemas.openxmlformats.org/officeDocument/2006/relationships/hyperlink" Target="http://pazti.ft.undip.ac.id/assets/upload/I.3.c.%20Laporan%20Tindak%20Lanjut%20Monev_New%20Final.pdf" TargetMode="External"/><Relationship Id="rId219" Type="http://schemas.openxmlformats.org/officeDocument/2006/relationships/hyperlink" Target="http://pazti.ft.undip.ac.id/assets/upload/I.4.d.3.%20Perubahan%20pola%20pikir%20dan%20budaya%20kerja_Keterlibatan%20Seluruh%20Anggota_Sosialisasi%20Pembangunan%20ZI%20WBK_Undangan%20DH%20Dokumentasi.pdf" TargetMode="External"/><Relationship Id="rId230" Type="http://schemas.openxmlformats.org/officeDocument/2006/relationships/hyperlink" Target="http://pazti.ft.undip.ac.id/assets/upload/I.2.c.%20Berita%20sosialisasi%20ZIWBK%20di%20website%20FT%20UNDIP%2007062021.png" TargetMode="External"/><Relationship Id="rId251" Type="http://schemas.openxmlformats.org/officeDocument/2006/relationships/hyperlink" Target="http://pazti.ft.undip.ac.id/assets/upload/III.4.c.%20LAPORAN%20KINERJA%20(BKD)%20DOSEN.pdf" TargetMode="External"/><Relationship Id="rId25" Type="http://schemas.openxmlformats.org/officeDocument/2006/relationships/hyperlink" Target="https://drive.google.com/drive/folders/1nqAQvIeairQA6iSMzohlYhAYRQt8pJfk" TargetMode="External"/><Relationship Id="rId46" Type="http://schemas.openxmlformats.org/officeDocument/2006/relationships/hyperlink" Target="http://pazti.ft.undip.ac.id/assets/upload/III.1.b.%20Penempatan%20Calon%20PU%20Non%20ASN%20an%20Ekta%20dkk30apr21no2767.pdf" TargetMode="External"/><Relationship Id="rId67" Type="http://schemas.openxmlformats.org/officeDocument/2006/relationships/hyperlink" Target="http://pazti.ft.undip.ac.id/assets/upload/III.4.a.%20PENILAIAN%20%20PRESTASI%20KERJA%20PEGAWAI%20%20NEGERI%20SIPIL%20DOSEN.pdf" TargetMode="External"/><Relationship Id="rId272" Type="http://schemas.openxmlformats.org/officeDocument/2006/relationships/hyperlink" Target="http://pazti.ft.undip.ac.id/assets/upload/V.1.b_3-7%20Pelaporan%20dan%20inovasi%20gratifikasi.pdf" TargetMode="External"/><Relationship Id="rId293" Type="http://schemas.openxmlformats.org/officeDocument/2006/relationships/hyperlink" Target="http://pazti.ft.undip.ac.id/assets/upload/V.3.d%20Tindak%20lanjut%20monev%20pengaduan%20masyarakat.pdf" TargetMode="External"/><Relationship Id="rId307" Type="http://schemas.openxmlformats.org/officeDocument/2006/relationships/hyperlink" Target="http://pazti.ft.undip.ac.id/assets/upload/V.4.a%20Internalisasi%20WBS.pdf" TargetMode="External"/><Relationship Id="rId88" Type="http://schemas.openxmlformats.org/officeDocument/2006/relationships/hyperlink" Target="http://pazti.ft.undip.ac.id/assets/upload/III.3.e.%20Surat%20tugas%20belajar%20dosen%20a.n.%20Wiwik%20Budi.pdf" TargetMode="External"/><Relationship Id="rId111" Type="http://schemas.openxmlformats.org/officeDocument/2006/relationships/hyperlink" Target="http://pazti.ft.undip.ac.id/assets/upload/4.1.b.1.pdf" TargetMode="External"/><Relationship Id="rId132" Type="http://schemas.openxmlformats.org/officeDocument/2006/relationships/hyperlink" Target="http://pazti.ft.undip.ac.id/assets/upload/IV.2.c.1.pdf" TargetMode="External"/><Relationship Id="rId153" Type="http://schemas.openxmlformats.org/officeDocument/2006/relationships/hyperlink" Target="http://pazti.ft.undip.ac.id/assets/upload/I.1.a.1.%20Undangan%20Pendampingan%20Pengisian%20LKE_Kemendikbud.pdf" TargetMode="External"/><Relationship Id="rId174" Type="http://schemas.openxmlformats.org/officeDocument/2006/relationships/hyperlink" Target="http://pazti.ft.undip.ac.id/assets/upload/I.2.a.%20Rencana%20Aksi%20Tim%20ZI-WBK%20FT%20UNDIP%202021.pdf" TargetMode="External"/><Relationship Id="rId195" Type="http://schemas.openxmlformats.org/officeDocument/2006/relationships/hyperlink" Target="http://pazti.ft.undip.ac.id/assets/upload/I.4.a.5%20Buku%20Role%20Model%20-%20Dekan%20-%20M.%20Agung%20Wibowo.pdf" TargetMode="External"/><Relationship Id="rId209" Type="http://schemas.openxmlformats.org/officeDocument/2006/relationships/hyperlink" Target="http://pazti.ft.undip.ac.id/assets/upload/I.4.c.7_Budaya%20Kerja%20FT%20UNDIP.mp4" TargetMode="External"/><Relationship Id="rId220" Type="http://schemas.openxmlformats.org/officeDocument/2006/relationships/hyperlink" Target="http://pazti.ft.undip.ac.id/assets/upload/I.4.d.4_Perubahan%20pola%20pikir%20dan%20budaya%20kerja_Keterlibatan%20Seluruh%20Anggota_Video.mp4" TargetMode="External"/><Relationship Id="rId241" Type="http://schemas.openxmlformats.org/officeDocument/2006/relationships/hyperlink" Target="http://pazti.ft.undip.ac.id/assets/upload/III.3.a.%20Dosen_pelatihan%20yang%20pernah%20diikuti%20(hingga%202021).pdf" TargetMode="External"/><Relationship Id="rId15" Type="http://schemas.openxmlformats.org/officeDocument/2006/relationships/hyperlink" Target="https://drive.google.com/drive/folders/1fYYL-ss0tLyfH-oE8AECoSbQ24C9UhaY" TargetMode="External"/><Relationship Id="rId36" Type="http://schemas.openxmlformats.org/officeDocument/2006/relationships/hyperlink" Target="http://helpdesk.ft.undip.ac.id/" TargetMode="External"/><Relationship Id="rId57" Type="http://schemas.openxmlformats.org/officeDocument/2006/relationships/hyperlink" Target="http://pazti.ft.undip.ac.id/assets/upload/III.2.a.2767PenempatanCalonPegawaiUndipNonASN%20an.Ektadkk30Aprl21%20(1).pdf" TargetMode="External"/><Relationship Id="rId262" Type="http://schemas.openxmlformats.org/officeDocument/2006/relationships/hyperlink" Target="http://pazti.ft.undip.ac.id/assets/upload/III.5.a.%20Contoh%20cek%20plagiarsm%20pada%20artikel%20dosen.pdf" TargetMode="External"/><Relationship Id="rId283" Type="http://schemas.openxmlformats.org/officeDocument/2006/relationships/hyperlink" Target="http://pazti.ft.undip.ac.id/assets/upload/V.2.a_1-3%20Reformasi%20birokrasi%20Undip.pdf" TargetMode="External"/><Relationship Id="rId318" Type="http://schemas.openxmlformats.org/officeDocument/2006/relationships/hyperlink" Target="http://pazti.ft.undip.ac.id/assets/upload/V.5.e_1%20Laporan%20bulanan%20tindak%20lanjut%20evaluasi%20BK.pdf" TargetMode="External"/><Relationship Id="rId78" Type="http://schemas.openxmlformats.org/officeDocument/2006/relationships/hyperlink" Target="http://pazti.ft.undip.ac.id/assets/upload/III.4.d.%20Surat%20permintaan%20pendataan%20dosen%20mampu%20menyelesaikan%20tugas%20belajar%20tepat%20waktu%202021.pdf" TargetMode="External"/><Relationship Id="rId99" Type="http://schemas.openxmlformats.org/officeDocument/2006/relationships/hyperlink" Target="http://pazti.ft.undip.ac.id/assets/upload/III.3.d.%20SK%20Pengabdian%20Masyarakat%202021.pdf" TargetMode="External"/><Relationship Id="rId101" Type="http://schemas.openxmlformats.org/officeDocument/2006/relationships/hyperlink" Target="http://pazti.ft.undip.ac.id/assets/upload/III.3.d.%20Pemanggilan%20Latsar%20PNS%202020.pdf" TargetMode="External"/><Relationship Id="rId122" Type="http://schemas.openxmlformats.org/officeDocument/2006/relationships/hyperlink" Target="http://pazti.ft.undip.ac.id/assets/upload/IV.2.a_2.pdf" TargetMode="External"/><Relationship Id="rId143" Type="http://schemas.openxmlformats.org/officeDocument/2006/relationships/hyperlink" Target="http://pazti.ft.undip.ac.id/assets/upload/IV.2.g.6.pdf" TargetMode="External"/><Relationship Id="rId164" Type="http://schemas.openxmlformats.org/officeDocument/2006/relationships/hyperlink" Target="http://pazti.ft.undip.ac.id/assets/upload/II.1.a.pdf" TargetMode="External"/><Relationship Id="rId185" Type="http://schemas.openxmlformats.org/officeDocument/2006/relationships/hyperlink" Target="http://pazti.ft.undip.ac.id/assets/upload/Laporan%20Kegiatan%201.3.b%202021.pdf" TargetMode="External"/><Relationship Id="rId9" Type="http://schemas.openxmlformats.org/officeDocument/2006/relationships/hyperlink" Target="https://drive.google.com/drive/folders/1DXMxrPscsZHZrDIUxGzBqrdNiKA2eFqb" TargetMode="External"/><Relationship Id="rId210" Type="http://schemas.openxmlformats.org/officeDocument/2006/relationships/hyperlink" Target="http://pazti.ft.undip.ac.id/assets/upload/I.4.c.8.%20Budaya%20Kerja%20Apel%20Pagi%20Setiap%20Senin.pdf" TargetMode="External"/><Relationship Id="rId26" Type="http://schemas.openxmlformats.org/officeDocument/2006/relationships/hyperlink" Target="http://pazti.ft.undip.ac.id/assets/upload/VI.1.d.%20Review%20dan%20Perbaikan%20atas%20Standar%20Pelayanan%20dan%20SOP.pdf" TargetMode="External"/><Relationship Id="rId231" Type="http://schemas.openxmlformats.org/officeDocument/2006/relationships/hyperlink" Target="http://pazti.ft.undip.ac.id/assets/upload/I.2.c.%20Sosialisasi%20lomba%20inovasi%20ZIWBK%2007062021.pdf" TargetMode="External"/><Relationship Id="rId252" Type="http://schemas.openxmlformats.org/officeDocument/2006/relationships/hyperlink" Target="http://pazti.ft.undip.ac.id/assets/upload/III.4.c.%20LAPORAN%20KINERJA%20(BKD)%20KETUA%20DEPARTEMEN.pdf" TargetMode="External"/><Relationship Id="rId273" Type="http://schemas.openxmlformats.org/officeDocument/2006/relationships/hyperlink" Target="http://pazti.ft.undip.ac.id/assets/upload/V.1.a_1-2%20Peraturan%20terkait%20gratifikasi.pdf" TargetMode="External"/><Relationship Id="rId294" Type="http://schemas.openxmlformats.org/officeDocument/2006/relationships/hyperlink" Target="http://pazti.ft.undip.ac.id/assets/upload/Pengaduan%202020-07.pdf" TargetMode="External"/><Relationship Id="rId308" Type="http://schemas.openxmlformats.org/officeDocument/2006/relationships/hyperlink" Target="http://pazti.ft.undip.ac.id/assets/upload/V.4.b%20Penerapan%20WBS.pdf" TargetMode="External"/><Relationship Id="rId47" Type="http://schemas.openxmlformats.org/officeDocument/2006/relationships/hyperlink" Target="http://pazti.ft.undip.ac.id/assets/upload/III.1.b.%20PENGUMUMAN%20AKHIR%20HASIL%20SELEKSI%20PU%20NON%20PNS%20UNDIP.pdf" TargetMode="External"/><Relationship Id="rId68" Type="http://schemas.openxmlformats.org/officeDocument/2006/relationships/hyperlink" Target="http://pazti.ft.undip.ac.id/assets/upload/III.4.a.%20PENILAIAN%20%20PRESTASI%20KERJA%20PEGAWAI%20%20NEGERI%20SIPIL%20tenaga%20Kependidikan.pdf" TargetMode="External"/><Relationship Id="rId89" Type="http://schemas.openxmlformats.org/officeDocument/2006/relationships/hyperlink" Target="http://pazti.ft.undip.ac.id/assets/upload/III.3.e.%20Surat%20ijin%20belajar%20tendik%20a.n.%20Mahfudin.pdf" TargetMode="External"/><Relationship Id="rId112" Type="http://schemas.openxmlformats.org/officeDocument/2006/relationships/hyperlink" Target="http://pazti.ft.undip.ac.id/assets/upload/4.1.b.2.pdf" TargetMode="External"/><Relationship Id="rId133" Type="http://schemas.openxmlformats.org/officeDocument/2006/relationships/hyperlink" Target="http://pazti.ft.undip.ac.id/assets/upload/IV.2.c.2.pdf" TargetMode="External"/><Relationship Id="rId154" Type="http://schemas.openxmlformats.org/officeDocument/2006/relationships/hyperlink" Target="http://pazti.ft.undip.ac.id/assets/upload/I.1.a.1.%20Undangan%20Rapat%20%20Pembentukan%20Tim%20ZIWBK_15%20April%202021%20(2).pdf" TargetMode="External"/><Relationship Id="rId175" Type="http://schemas.openxmlformats.org/officeDocument/2006/relationships/hyperlink" Target="http://pazti.ft.undip.ac.id/assets/upload/I.2.a.%20Buku%20Laporan%20ZI-WBK%20FT%20UNDIP%20tahun%202021.pdf" TargetMode="External"/><Relationship Id="rId196" Type="http://schemas.openxmlformats.org/officeDocument/2006/relationships/hyperlink" Target="http://pazti.ft.undip.ac.id/assets/upload/I.4.a.6%20SK%20role%20model%20dan%20agen%20perubahan%202021.pdf" TargetMode="External"/><Relationship Id="rId200" Type="http://schemas.openxmlformats.org/officeDocument/2006/relationships/hyperlink" Target="http://pazti.ft.undip.ac.id/assets/upload/I.4.b.4%20SOP%20pemilihan%20agen%20perubahan%202021.pdf" TargetMode="External"/><Relationship Id="rId16" Type="http://schemas.openxmlformats.org/officeDocument/2006/relationships/hyperlink" Target="https://ft.undip.ac.id/maklumat-pelayanan/" TargetMode="External"/><Relationship Id="rId221" Type="http://schemas.openxmlformats.org/officeDocument/2006/relationships/hyperlink" Target="http://pazti.ft.undip.ac.id/assets/upload/I.4.d.5.%20Keterlibatan%20Anggota%20Organisasi%20dalam%20Pembangunan%20ZI%20WBK_Final.pdf" TargetMode="External"/><Relationship Id="rId242" Type="http://schemas.openxmlformats.org/officeDocument/2006/relationships/hyperlink" Target="http://pazti.ft.undip.ac.id/assets/upload/III.3.a.%20Blueprint%20SDM%20Undip%202020.pdf" TargetMode="External"/><Relationship Id="rId263" Type="http://schemas.openxmlformats.org/officeDocument/2006/relationships/hyperlink" Target="http://pazti.ft.undip.ac.id/assets/upload/III.5.a.%20Rekap%20kinerja%20(presensi)%20dosen%20dan%20tendik%20bulan%20April%20dan%20Mei%202021.pdf" TargetMode="External"/><Relationship Id="rId284" Type="http://schemas.openxmlformats.org/officeDocument/2006/relationships/hyperlink" Target="http://pazti.ft.undip.ac.id/assets/upload/V.2.a_4-6%20Tim%20pengendali%20mutu.pdf" TargetMode="External"/><Relationship Id="rId319" Type="http://schemas.openxmlformats.org/officeDocument/2006/relationships/hyperlink" Target="http://pazti.ft.undip.ac.id/assets/upload/V.5.e_2%20Contoh%20tindak%20lanjut%20penanganan%20BK.pdf" TargetMode="External"/><Relationship Id="rId37" Type="http://schemas.openxmlformats.org/officeDocument/2006/relationships/hyperlink" Target="https://halo.undip.ac.id/" TargetMode="External"/><Relationship Id="rId58" Type="http://schemas.openxmlformats.org/officeDocument/2006/relationships/hyperlink" Target="http://pazti.ft.undip.ac.id/assets/upload/III.2.a.2780_undangan_Review_pemetaan_tenaga_kependidikan_2021_-_2780_kpft%20(1).pdf" TargetMode="External"/><Relationship Id="rId79" Type="http://schemas.openxmlformats.org/officeDocument/2006/relationships/hyperlink" Target="http://pazti.ft.undip.ac.id/assets/upload/III.4.d.%20Penghargaan%20kepada%20dosen%20yang%20menyelesaikan%20tugas%20belajar%20a.n.%20Dr.%20Samuel%20tahun%202019.pdf" TargetMode="External"/><Relationship Id="rId102" Type="http://schemas.openxmlformats.org/officeDocument/2006/relationships/hyperlink" Target="http://pazti.ft.undip.ac.id/assets/upload/III.3.d.%20Pemanggilan%20pelatihan%20penyusunan%20surat%20dinas%202021.pdf" TargetMode="External"/><Relationship Id="rId123" Type="http://schemas.openxmlformats.org/officeDocument/2006/relationships/hyperlink" Target="http://pazti.ft.undip.ac.id/assets/upload/IV.2.a_3%202021.pdf" TargetMode="External"/><Relationship Id="rId144" Type="http://schemas.openxmlformats.org/officeDocument/2006/relationships/hyperlink" Target="http://pazti.ft.undip.ac.id/assets/upload/IV.2.g.7.pdf" TargetMode="External"/><Relationship Id="rId90" Type="http://schemas.openxmlformats.org/officeDocument/2006/relationships/hyperlink" Target="http://pazti.ft.undip.ac.id/assets/upload/III.3.e.%20MoU%20Undip%20dengan%20EF%20dalam%20mengadakan%20kurus%20Bahasa%20Inggris%202021.pdf" TargetMode="External"/><Relationship Id="rId165" Type="http://schemas.openxmlformats.org/officeDocument/2006/relationships/hyperlink" Target="http://pazti.ft.undip.ac.id/assets/upload/II.2.c.pdf" TargetMode="External"/><Relationship Id="rId186" Type="http://schemas.openxmlformats.org/officeDocument/2006/relationships/hyperlink" Target="http://pazti.ft.undip.ac.id/assets/upload/@%20Laporan%20Audit%20Internal%20FT%20Undip%20Akhir%20Tahun%202020%20(1).pdf" TargetMode="External"/><Relationship Id="rId211" Type="http://schemas.openxmlformats.org/officeDocument/2006/relationships/hyperlink" Target="http://pazti.ft.undip.ac.id/assets/upload/I.4.c.9.%20buku%20saku%20manajemen%20perubahan.pdf" TargetMode="External"/><Relationship Id="rId232" Type="http://schemas.openxmlformats.org/officeDocument/2006/relationships/hyperlink" Target="http://pazti.ft.undip.ac.id/assets/upload/I.2.c.%20Poster%20lomba%20inovasi%20departemen.jpeg" TargetMode="External"/><Relationship Id="rId253" Type="http://schemas.openxmlformats.org/officeDocument/2006/relationships/hyperlink" Target="https://skp.apps.undip.ac.id/sso/index.php/sso/authen?code=0.AXIANQQpA3T_0UWuqhc2dyIc-GayqqyPn9hDsI7EkGdu3v5yALU.AQABAAIAAAD--DLA3VO7QrddgJg7WevrTT3Y0Y1y6n2EDl4wonT8hDwLi-xtVbEQJlg1h8V36n_RexA9tYrySJhfDOCbVKCukwNRiT-ef-wRAyav5HqvDVqNPRYFaflZsnI9y5RqAzlTM4kLK5CZB5qpPGT0STrq7dzlnRRdPt3DL0EWQIhUuI0NK_y-jANwqsnHxYr2ml-6Kx8KSjp3jX8Dlv8NgjW-1RI9yuyR8J93SU1RzmgMGJN3ZPlLQtVS4FoKOM9rROxdNI0AP3YnNVI2L2tzqT4Q9uXFFeIcdEFXRqF6G5YbQaRNafVEUVUYX__NuJfOzNd_YK6HxvtZ0cY_zjGsgY4h97jpnNbORqeKSoKc78unCthZYaP9KpAcWXVf9qSFjVoRzRzBv14Oq__qdh5R9L6t5LiMmC3ndmmV2Rvrl7qy3Bojjo4oGgkrBmQT0bd1PdBPC5GU4ScgUYqf5gIfwwOrI4-6F_rFzgdeRckKaKGeq-6lag1BknvbWMYVRiv5sBj_yDGklrI1aj3u8p7PtwtL5vySk_9zpjpYQfuePzJUDHyotlE48p9meTZkO4EEDPkFWyeIwvHtY4CGyzfp9mlNHmJ-WGvWFlwEuMHDs4JxcbaiZH9FuKK6y7BK7DnC1zBm5xdLFn15if3SsgmBK9SeRqN8qRpooVBLvzYiyICNlviLiyHVWyIVQgYV6DbWb5JIju0RTYZccX2Z5cRZBehSzxJSbUCgEaWPnCSnaNymhiAA&amp;state=3ef1e0e49d45ad15bef5eff426895314&amp;session_state=4db58cbb-f80b-4dad-b8b7-7514afecb6e8" TargetMode="External"/><Relationship Id="rId274" Type="http://schemas.openxmlformats.org/officeDocument/2006/relationships/hyperlink" Target="http://pazti.ft.undip.ac.id/assets/upload/V.1.a_3-6%20Media%20sosialisasi%20gratifikasi.pdf" TargetMode="External"/><Relationship Id="rId295" Type="http://schemas.openxmlformats.org/officeDocument/2006/relationships/hyperlink" Target="http://pazti.ft.undip.ac.id/assets/upload/Pengaduan%202020-08.pdf" TargetMode="External"/><Relationship Id="rId309" Type="http://schemas.openxmlformats.org/officeDocument/2006/relationships/hyperlink" Target="http://pazti.ft.undip.ac.id/assets/upload/V.4.c_2%20Contoh%20penanganan%20laporan%20kasus%20WBS.pdf" TargetMode="External"/><Relationship Id="rId27" Type="http://schemas.openxmlformats.org/officeDocument/2006/relationships/hyperlink" Target="http://ft.undip.ac.id/sisteminformasi/" TargetMode="External"/><Relationship Id="rId48" Type="http://schemas.openxmlformats.org/officeDocument/2006/relationships/hyperlink" Target="http://pazti.ft.undip.ac.id/assets/upload/III.1.b.%20PengumumanSeleksi%20Terbatas%20Alih%20Status%20TKK%20menjadi%20PU%20Non%20ASN%20Tahun%202020%20(1).pdf" TargetMode="External"/><Relationship Id="rId69" Type="http://schemas.openxmlformats.org/officeDocument/2006/relationships/hyperlink" Target="http://pazti.ft.undip.ac.id/assets/upload/III.4.b.%20PENILAIAN%20%20PRESTASI%20KERJA%20PEGAWAI%20%20NEGERI%20SIPIL%20DEKAN.pdf" TargetMode="External"/><Relationship Id="rId113" Type="http://schemas.openxmlformats.org/officeDocument/2006/relationships/hyperlink" Target="http://pazti.ft.undip.ac.id/assets/upload/4.1.b.3.pdf" TargetMode="External"/><Relationship Id="rId134" Type="http://schemas.openxmlformats.org/officeDocument/2006/relationships/hyperlink" Target="http://pazti.ft.undip.ac.id/assets/upload/IV.2.c.3.pdf" TargetMode="External"/><Relationship Id="rId320" Type="http://schemas.openxmlformats.org/officeDocument/2006/relationships/printerSettings" Target="../printerSettings/printerSettings1.bin"/><Relationship Id="rId80" Type="http://schemas.openxmlformats.org/officeDocument/2006/relationships/hyperlink" Target="http://pazti.ft.undip.ac.id/assets/upload/III.4.d.%20Peraturan%20Rektor%20Nomor%2014%20Th%202019%20Ttg%20Sistem%20Kepegawaian%20Pegawai%20Undip%20PU%20non-ASN.pdf" TargetMode="External"/><Relationship Id="rId155" Type="http://schemas.openxmlformats.org/officeDocument/2006/relationships/hyperlink" Target="http://pazti.ft.undip.ac.id/assets/upload/I.1.a.2.%20Materi%20Pembangunan%20ZI%20Kemendikbud_26%20April%20(1).pdf" TargetMode="External"/><Relationship Id="rId176" Type="http://schemas.openxmlformats.org/officeDocument/2006/relationships/hyperlink" Target="http://pazti.ft.undip.ac.id/assets/upload/I.2.b.%20Dokumen%20Rencana%20Aksi%20ZI-WBK%20FT%20UNDIP%20tahun%202020.pdf" TargetMode="External"/><Relationship Id="rId197" Type="http://schemas.openxmlformats.org/officeDocument/2006/relationships/hyperlink" Target="http://pazti.ft.undip.ac.id/assets/upload/1%20Buku%20Agen%20Perubahan%20(Inovasi%20Prestasi%20Mahasiswa).pdf" TargetMode="External"/><Relationship Id="rId201" Type="http://schemas.openxmlformats.org/officeDocument/2006/relationships/hyperlink" Target="http://pazti.ft.undip.ac.id/assets/upload/I.4.b.5%20SK%20role%20model%20dan%20agen%20perubahan%202021.pdf" TargetMode="External"/><Relationship Id="rId222" Type="http://schemas.openxmlformats.org/officeDocument/2006/relationships/hyperlink" Target="http://pazti.ft.undip.ac.id/assets/upload/I.4.d.6.%20Perubahan%20pola%20pikir%20dan%20budaya%20kerja_Keterlibatan%20Seluruh%20Anggota_Sosialisasi%20Pembangunan%20ZI%20WBK_Undangan%20Sosialisasi%20ZI-WBK%20(7%20Jun%2021).pdf" TargetMode="External"/><Relationship Id="rId243" Type="http://schemas.openxmlformats.org/officeDocument/2006/relationships/hyperlink" Target="https://forms.office.com/r/s7ZJc5xt6D" TargetMode="External"/><Relationship Id="rId264" Type="http://schemas.openxmlformats.org/officeDocument/2006/relationships/hyperlink" Target="http://pazti.ft.undip.ac.id/assets/upload/III.6.a.%20Data%20informasi%20kepegawaian%20unit%20kerja%20telah%20dimutakhirkan%20secara%20berkala.pdf" TargetMode="External"/><Relationship Id="rId285" Type="http://schemas.openxmlformats.org/officeDocument/2006/relationships/hyperlink" Target="http://pazti.ft.undip.ac.id/assets/upload/V.2.a_7-12%20Peraturan%20kode%20etik.pdf" TargetMode="External"/><Relationship Id="rId17" Type="http://schemas.openxmlformats.org/officeDocument/2006/relationships/hyperlink" Target="http://pazti.ft.undip.ac.id/assets/upload/VI.1.b.%20Sosialisasi%20Standar%20Pelayanan.pdf" TargetMode="External"/><Relationship Id="rId38" Type="http://schemas.openxmlformats.org/officeDocument/2006/relationships/hyperlink" Target="http://ft.undip.ac.id/sisteminformasi/" TargetMode="External"/><Relationship Id="rId59" Type="http://schemas.openxmlformats.org/officeDocument/2006/relationships/hyperlink" Target="http://pazti.ft.undip.ac.id/assets/upload/III.2.a.3650%20%20%20PERMOHONAN%20TENDIK%20PENGGANTI%20%20KARENA%20ALIH%20TUGAS%20%203650%20kpft%202021%20(1).pdf" TargetMode="External"/><Relationship Id="rId103" Type="http://schemas.openxmlformats.org/officeDocument/2006/relationships/hyperlink" Target="http://pazti.ft.undip.ac.id/assets/upload/III.3.d.%20Pemanggilan%20pelatihan%20MOS%202021.pdf" TargetMode="External"/><Relationship Id="rId124" Type="http://schemas.openxmlformats.org/officeDocument/2006/relationships/hyperlink" Target="http://pazti.ft.undip.ac.id/assets/upload/IV.2.a.8..pdf" TargetMode="External"/><Relationship Id="rId310" Type="http://schemas.openxmlformats.org/officeDocument/2006/relationships/hyperlink" Target="http://pazti.ft.undip.ac.id/assets/upload/V.4.d_2%20Contoh%20tindak%20lanjut%20kasus%20WBS.pdf" TargetMode="External"/><Relationship Id="rId70" Type="http://schemas.openxmlformats.org/officeDocument/2006/relationships/hyperlink" Target="http://pazti.ft.undip.ac.id/assets/upload/III.4.b.%20PENILAIAN%20%20PRESTASI%20KERJA%20PEGAWAI%20%20NEGERI%20SIPIL%20Manager%20Bagian.pdf" TargetMode="External"/><Relationship Id="rId91" Type="http://schemas.openxmlformats.org/officeDocument/2006/relationships/hyperlink" Target="http://pazti.ft.undip.ac.id/assets/upload/ZI-WBK%203.3c.pdf" TargetMode="External"/><Relationship Id="rId145" Type="http://schemas.openxmlformats.org/officeDocument/2006/relationships/hyperlink" Target="http://pazti.ft.undip.ac.id/assets/upload/4.2.g.8.pdf" TargetMode="External"/><Relationship Id="rId166" Type="http://schemas.openxmlformats.org/officeDocument/2006/relationships/hyperlink" Target="http://pazti.ft.undip.ac.id/assets/upload/II.2.b.pdf" TargetMode="External"/><Relationship Id="rId187" Type="http://schemas.openxmlformats.org/officeDocument/2006/relationships/hyperlink" Target="http://pazti.ft.undip.ac.id/assets/upload/@%20Laporan%20Tinjauan%20Manajemen%20FT%20Undip%20Akhir%20Tahun%202020%20(1).pdf" TargetMode="External"/><Relationship Id="rId1" Type="http://schemas.openxmlformats.org/officeDocument/2006/relationships/hyperlink" Target="http://pazti.ft.undip.ac.id/assets/upload/II.3.b.pdf" TargetMode="External"/><Relationship Id="rId212" Type="http://schemas.openxmlformats.org/officeDocument/2006/relationships/hyperlink" Target="http://pazti.ft.undip.ac.id/assets/upload/I.4.c.10.%20Pembangunan%20Budaya%20Kerja%20dan%20Pola%20Pikir_%20Budaya%20Kerja%20K3%20-%20undangan%20sosialisasi.pdf" TargetMode="External"/><Relationship Id="rId233" Type="http://schemas.openxmlformats.org/officeDocument/2006/relationships/hyperlink" Target="http://pazti.ft.undip.ac.id/assets/upload/I.2.c.%20Lomba%20tagline%20mahasiswa.jpeg" TargetMode="External"/><Relationship Id="rId254" Type="http://schemas.openxmlformats.org/officeDocument/2006/relationships/hyperlink" Target="https://skptendik.apps.undip.ac.id/sso/index.php/sso/authen?code=0.AXIANQQpA3T_0UWuqhc2dyIc-CMw49Rt2DRCikHNYKIUXjZyALU.AQABAAIAAAD--DLA3VO7QrddgJg7Wevrm5Efi-2MbHQ4cV6KB22yFq3J-9f4Nyzfr1TfnqYMMT7siZiwI5I1h1kVGLxz82yEgvvCqmTGx5ZbcDUzzggcwpMK9I57L8sdyLpha6kVWRtp5fqzJDt8jxX-XOy2qp2m3pH1Ig14_L3tx3eLBs7n-vegdiwZPLwyrR8O2KMlFBaSM16LBRVtm9H5GA4NMrE_4WMbtS47Z6KJbpbtAPvNtQp7XGzzZiAuJs97CsF50uq-p84TUbugzTS2Yu6IaGMh4G2ertFaqOlu4_0lWUjUDjCatmMQWQjsI7x1xUkWkbz8-7EZqG2oicC8c924zewqosxhhqUOCI707jChZbl9ap3QfZys7XOVRcwt1mK8QCZ_T_uTDS3O1_l-McYnCweYgEjp3_EtKhBcMXdGuw5heSz6D3XuOxcWf0mOkqqRfADn-jeuAScvPT2vm5qrPHRjdAM9_nIWhjeUb9xCAZVkG_sfGWomtETKf_XVbJWpWws8BktnXnmW2ZfKN_i7YetarGCdkFLBo81ZxMZ71ODB-QPTa2m5Gvs2HZUmUS2fFsAGknyuRuvVnWoyP0_tvQDFC97PUU00pNxVEl0oSiu5dmPYkO9drZ0uh5Ys2Gisgkx_jqx3xU8a2A6S_cXoRKp66F1v6hcoE0ZIYVpjawAUvu7ghvoO8OH9k6N5eurCXB74mACFznO7267i3JaMetzSFnWd3qgpSHagFvwbdbgTSCAA&amp;state=a8b0ae4e75d15bc72600df69b35ec72a&amp;session_state=4db58cbb-f80b-4dad-b8b7-7514afecb6e8" TargetMode="External"/><Relationship Id="rId28" Type="http://schemas.openxmlformats.org/officeDocument/2006/relationships/hyperlink" Target="https://drive.google.com/drive/folders/1jDIfczp-1QOt6vSgLW4lT0F1PNoUlUT3" TargetMode="External"/><Relationship Id="rId49" Type="http://schemas.openxmlformats.org/officeDocument/2006/relationships/hyperlink" Target="http://pazti.ft.undip.ac.id/assets/upload/III.1.b.%20Surat%20Usulan%20Permohonan%20nama%20jabatan%20untuk%20formasi%20Seleksi%20PU%20Non%20ASN%20Tenaga%20Kependidikan%20no%2010774%20tgl%2013%20Okt%2020.pdf" TargetMode="External"/><Relationship Id="rId114" Type="http://schemas.openxmlformats.org/officeDocument/2006/relationships/hyperlink" Target="http://pazti.ft.undip.ac.id/assets/upload/4.1.b.4.pdf" TargetMode="External"/><Relationship Id="rId275" Type="http://schemas.openxmlformats.org/officeDocument/2006/relationships/hyperlink" Target="http://pazti.ft.undip.ac.id/assets/upload/V.1.a_7-10%20Bukti%20sosialisasi%20gratifikasi.pdf" TargetMode="External"/><Relationship Id="rId296" Type="http://schemas.openxmlformats.org/officeDocument/2006/relationships/hyperlink" Target="http://pazti.ft.undip.ac.id/assets/upload/Pengaduan%202020-09.pdf" TargetMode="External"/><Relationship Id="rId300" Type="http://schemas.openxmlformats.org/officeDocument/2006/relationships/hyperlink" Target="http://pazti.ft.undip.ac.id/assets/upload/Pengaduan%202020-12.pdf" TargetMode="External"/><Relationship Id="rId60" Type="http://schemas.openxmlformats.org/officeDocument/2006/relationships/hyperlink" Target="http://pazti.ft.undip.ac.id/assets/upload/III.2.a.4078%20undangan%20tendik%20ft.pdf" TargetMode="External"/><Relationship Id="rId81" Type="http://schemas.openxmlformats.org/officeDocument/2006/relationships/hyperlink" Target="http://pazti.ft.undip.ac.id/assets/upload/III.3.f.%20Resume%20feedback%20dan%20monev%20dari%20workshop%20obe.pdf" TargetMode="External"/><Relationship Id="rId135" Type="http://schemas.openxmlformats.org/officeDocument/2006/relationships/hyperlink" Target="http://pazti.ft.undip.ac.id/assets/upload/IV.2.c.4.pdf" TargetMode="External"/><Relationship Id="rId156" Type="http://schemas.openxmlformats.org/officeDocument/2006/relationships/hyperlink" Target="http://pazti.ft.undip.ac.id/assets/upload/2021_1.1.%20permohonan%20SK%20Tim%20ZI%20WBK.pdf" TargetMode="External"/><Relationship Id="rId177" Type="http://schemas.openxmlformats.org/officeDocument/2006/relationships/hyperlink" Target="http://pazti.ft.undip.ac.id/assets/upload/I.2.b.%20Buku%20Laporan%20ZI%20WBK%20FT%20UNDIP%20tahun%202020.pdf" TargetMode="External"/><Relationship Id="rId198" Type="http://schemas.openxmlformats.org/officeDocument/2006/relationships/hyperlink" Target="http://pazti.ft.undip.ac.id/assets/upload/2.%20Buku%20Inovasi%20Agen%20Perubahan_Layanan%20Helpdesk.pdf" TargetMode="External"/><Relationship Id="rId321" Type="http://schemas.openxmlformats.org/officeDocument/2006/relationships/vmlDrawing" Target="../drawings/vmlDrawing1.vml"/><Relationship Id="rId202" Type="http://schemas.openxmlformats.org/officeDocument/2006/relationships/hyperlink" Target="http://pazti.ft.undip.ac.id/assets/upload/I.4.c.0%20Bukti%20Membangun%20Budaya%20Kerja%20dan%20Pola%20Pikir%20di%20Lingkungan%20FT%20Undip_Final%20OK.pdf" TargetMode="External"/><Relationship Id="rId223" Type="http://schemas.openxmlformats.org/officeDocument/2006/relationships/hyperlink" Target="http://pazti.ft.undip.ac.id/assets/upload/I.4.d.9.%20Perubahan%20pola%20pikir%20dan%20budaya%20kerja_Keterlibatan%20Seluruh%20Anggota_Sosialisasi%20Pembangunan%20ZI%20WBK_Dokumentasi%20(7%20Jun%2021).pdf" TargetMode="External"/><Relationship Id="rId244" Type="http://schemas.openxmlformats.org/officeDocument/2006/relationships/hyperlink" Target="https://forms.office.com/r/BtkgfFv9Wu" TargetMode="External"/><Relationship Id="rId18" Type="http://schemas.openxmlformats.org/officeDocument/2006/relationships/hyperlink" Target="http://pazti.ft.undip.ac.id/assets/upload/VI.1.c.%20Penyusunan%20SOP%20bagi%20pelaksanaan%20standar%20pelayanan.pdf" TargetMode="External"/><Relationship Id="rId39" Type="http://schemas.openxmlformats.org/officeDocument/2006/relationships/hyperlink" Target="http://ft.undip.ac.id/training-ahli-k3-umum-sertifikasi-kemnaker-ri-batch-6-2/" TargetMode="External"/><Relationship Id="rId265" Type="http://schemas.openxmlformats.org/officeDocument/2006/relationships/hyperlink" Target="http://pazti.ft.undip.ac.id/assets/upload/3.6.a.%20Log%20book%20pemutakhiran%20sikepo.pdf" TargetMode="External"/><Relationship Id="rId286" Type="http://schemas.openxmlformats.org/officeDocument/2006/relationships/hyperlink" Target="http://pazti.ft.undip.ac.id/assets/upload/V.2.a_13-15%20Pakta%20integritas.pdf" TargetMode="External"/><Relationship Id="rId50" Type="http://schemas.openxmlformats.org/officeDocument/2006/relationships/hyperlink" Target="http://pazti.ft.undip.ac.id/assets/upload/III.1.b.%20Tampilan%20Pengumuman%20Rekruitmen%20satu%20pintu%20UNDIP.pdf" TargetMode="External"/><Relationship Id="rId104" Type="http://schemas.openxmlformats.org/officeDocument/2006/relationships/hyperlink" Target="http://pazti.ft.undip.ac.id/assets/upload/III.3.d.%20Rekap%20daftar%20pelatihan%20yang%20pernah%20diikuti%20oleh%20dosen%20(hingga%202021).pdf" TargetMode="External"/><Relationship Id="rId125" Type="http://schemas.openxmlformats.org/officeDocument/2006/relationships/hyperlink" Target="http://pazti.ft.undip.ac.id/assets/upload/IV.2.a_4_2021.pdf" TargetMode="External"/><Relationship Id="rId146" Type="http://schemas.openxmlformats.org/officeDocument/2006/relationships/hyperlink" Target="http://pazti.ft.undip.ac.id/assets/upload/IV.2.h.2.pdf" TargetMode="External"/><Relationship Id="rId167" Type="http://schemas.openxmlformats.org/officeDocument/2006/relationships/hyperlink" Target="http://pazti.ft.undip.ac.id/assets/upload/II.2.a.pdf" TargetMode="External"/><Relationship Id="rId188" Type="http://schemas.openxmlformats.org/officeDocument/2006/relationships/hyperlink" Target="https://docs.google.com/spreadsheets/d/1g9s5EEnCtNfEe36FKhwUrQNhOyXpqa1VTWZPpASj4rQ/edit" TargetMode="External"/><Relationship Id="rId311" Type="http://schemas.openxmlformats.org/officeDocument/2006/relationships/hyperlink" Target="http://pazti.ft.undip.ac.id/assets/upload/V.4.d_1%20Laporan%20tindak%20lanjut%20evaluasi%20WBS.pdf" TargetMode="External"/><Relationship Id="rId71" Type="http://schemas.openxmlformats.org/officeDocument/2006/relationships/hyperlink" Target="http://pazti.ft.undip.ac.id/assets/upload/III.4.b.BAGAN%20KETERLIBATAN%20CIVITAS%20AKADEMIKA%20(1).pdf" TargetMode="External"/><Relationship Id="rId92" Type="http://schemas.openxmlformats.org/officeDocument/2006/relationships/hyperlink" Target="http://pazti.ft.undip.ac.id/assets/upload/III.3.c.%20Tendik_pelatihan%20yang%20pernah%20diikuti_baru%20(hingga%202021).pdf" TargetMode="External"/><Relationship Id="rId213" Type="http://schemas.openxmlformats.org/officeDocument/2006/relationships/hyperlink" Target="http://pazti.ft.undip.ac.id/assets/upload/I.4.c.11.%20Pembangunan%20Budaya%20Kerja%20dan%20Pola%20Pikir_%20Budaya%20Kerja%20K3%20-%20Materi%20sosialisasi.pdf" TargetMode="External"/><Relationship Id="rId234" Type="http://schemas.openxmlformats.org/officeDocument/2006/relationships/hyperlink" Target="http://pazti.ft.undip.ac.id/assets/upload/I.2.c.%20Rekap%20lomba%20inovasi%20dan%20tagline.pdf" TargetMode="External"/><Relationship Id="rId2" Type="http://schemas.openxmlformats.org/officeDocument/2006/relationships/hyperlink" Target="http://pazti.ft.undip.ac.id/assets/upload/II.3.a.pdf" TargetMode="External"/><Relationship Id="rId29" Type="http://schemas.openxmlformats.org/officeDocument/2006/relationships/hyperlink" Target="https://drive.google.com/drive/folders/1jDIfczp-1QOt6vSgLW4lT0F1PNoUlUT3" TargetMode="External"/><Relationship Id="rId255" Type="http://schemas.openxmlformats.org/officeDocument/2006/relationships/hyperlink" Target="http://pazti.ft.undip.ac.id/assets/upload/III.5.a.%20Disiplin%20PNS%20PP%2053%20No%202010.pdf" TargetMode="External"/><Relationship Id="rId276" Type="http://schemas.openxmlformats.org/officeDocument/2006/relationships/hyperlink" Target="http://pazti.ft.undip.ac.id/assets/upload/V.2.d_1-5%20Sosialisasi%20peta%20risiko,%20maturitas%20SPIP,%20hasil%20survey.pdf" TargetMode="External"/><Relationship Id="rId297" Type="http://schemas.openxmlformats.org/officeDocument/2006/relationships/hyperlink" Target="http://pazti.ft.undip.ac.id/assets/upload/Pengaduan%202020-10.pdf" TargetMode="External"/><Relationship Id="rId40" Type="http://schemas.openxmlformats.org/officeDocument/2006/relationships/hyperlink" Target="http://pazti.ft.undip.ac.id/assets/upload/VI.2.e.%20Pengembangan%20inovasi%20pelayanan.pdf" TargetMode="External"/><Relationship Id="rId115" Type="http://schemas.openxmlformats.org/officeDocument/2006/relationships/hyperlink" Target="http://pazti.ft.undip.ac.id/assets/upload/4.1.c.1.pdf" TargetMode="External"/><Relationship Id="rId136" Type="http://schemas.openxmlformats.org/officeDocument/2006/relationships/hyperlink" Target="http://pazti.ft.undip.ac.id/assets/upload/IV.2.c.5.pdf" TargetMode="External"/><Relationship Id="rId157" Type="http://schemas.openxmlformats.org/officeDocument/2006/relationships/hyperlink" Target="http://pazti.ft.undip.ac.id/assets/upload/2021%20Pakta%20Integritas%20Tim%20ZI%20WBK%20-%20revisi%2030%20Juni%202021-ttd.pdf" TargetMode="External"/><Relationship Id="rId178" Type="http://schemas.openxmlformats.org/officeDocument/2006/relationships/hyperlink" Target="http://pazti.ft.undip.ac.id/assets/upload/I.2.b.%20Rencana%20Aksi%20Tim%20ZI-WBK%20FT%20UNDIP%202021.pdf" TargetMode="External"/><Relationship Id="rId301" Type="http://schemas.openxmlformats.org/officeDocument/2006/relationships/hyperlink" Target="http://pazti.ft.undip.ac.id/assets/upload/Pengaduan%202021-01.pdf" TargetMode="External"/><Relationship Id="rId322" Type="http://schemas.openxmlformats.org/officeDocument/2006/relationships/comments" Target="../comments1.xml"/><Relationship Id="rId61" Type="http://schemas.openxmlformats.org/officeDocument/2006/relationships/hyperlink" Target="http://pazti.ft.undip.ac.id/assets/upload/III.2.b%20.SK%20Pola%20Mutasi%20Internal.pdf" TargetMode="External"/><Relationship Id="rId82" Type="http://schemas.openxmlformats.org/officeDocument/2006/relationships/hyperlink" Target="http://pazti.ft.undip.ac.id/assets/upload/III.3.f.%20Evaluasi%20capaian%20kinerja%20dan%20jam%20kerja%20tahun%202019.pdf" TargetMode="External"/><Relationship Id="rId199" Type="http://schemas.openxmlformats.org/officeDocument/2006/relationships/hyperlink" Target="http://pazti.ft.undip.ac.id/assets/upload/I.4.b.3.%20SK_240.%20AGEN%20PERUBAHAN%20ZI%20WBK.pdf" TargetMode="External"/><Relationship Id="rId203" Type="http://schemas.openxmlformats.org/officeDocument/2006/relationships/hyperlink" Target="http://pazti.ft.undip.ac.id/assets/upload/I.4.c.1.%20Pembangunan%20Budaya%20Kerja%20dan%20Pola%20Pikir%20di%20Lingkungan%20Organisasi_Pakta%20Integritas.pdf" TargetMode="External"/><Relationship Id="rId19" Type="http://schemas.openxmlformats.org/officeDocument/2006/relationships/hyperlink" Target="https://drive.google.com/drive/folders/1nqAQvIeairQA6iSMzohlYhAYRQt8pJfk" TargetMode="External"/><Relationship Id="rId224" Type="http://schemas.openxmlformats.org/officeDocument/2006/relationships/hyperlink" Target="http://pazti.ft.undip.ac.id/assets/upload/I.4.d.7.%20Perubahan%20pola%20pikir%20dan%20budaya%20kerja_Keterlibatan%20Seluruh%20Anggota_Sosialisasi%20Pembangunan%20ZI%20WBK_Paparan%20Dekan%20(7%20Jun%2021).pdf" TargetMode="External"/><Relationship Id="rId245" Type="http://schemas.openxmlformats.org/officeDocument/2006/relationships/hyperlink" Target="http://pazti.ft.undip.ac.id/assets/upload/III.4.c.%20DP3%20DEKAN.pdf" TargetMode="External"/><Relationship Id="rId266" Type="http://schemas.openxmlformats.org/officeDocument/2006/relationships/hyperlink" Target="http://pazti.ft.undip.ac.id/assets/upload/3.6.a.%20LAYANAN%20KEPEGAWAIAN%20ONLINE_FT%20UNDIP.pdf" TargetMode="External"/><Relationship Id="rId287" Type="http://schemas.openxmlformats.org/officeDocument/2006/relationships/hyperlink" Target="http://pazti.ft.undip.ac.id/assets/upload/V.2.a_16-19%20LHK%20dan%20keterbukaan%20informasi%20publik.pdf" TargetMode="External"/><Relationship Id="rId30" Type="http://schemas.openxmlformats.org/officeDocument/2006/relationships/hyperlink" Target="https://drive.google.com/drive/folders/1jDIfczp-1QOt6vSgLW4lT0F1PNoUlUT3" TargetMode="External"/><Relationship Id="rId105" Type="http://schemas.openxmlformats.org/officeDocument/2006/relationships/hyperlink" Target="http://pazti.ft.undip.ac.id/assets/upload/III.3.d.%20Rekap%20daftar%20pelatihan%20yang%20pernah%20diikuti%20oleh%20tendik%20(hingga%202021).pdf" TargetMode="External"/><Relationship Id="rId126" Type="http://schemas.openxmlformats.org/officeDocument/2006/relationships/hyperlink" Target="http://pazti.ft.undip.ac.id/assets/upload/IV.2.a_5_2021.pdf" TargetMode="External"/><Relationship Id="rId147" Type="http://schemas.openxmlformats.org/officeDocument/2006/relationships/hyperlink" Target="http://pazti.ft.undip.ac.id/assets/upload/IV.2.h.3.pdf" TargetMode="External"/><Relationship Id="rId168" Type="http://schemas.openxmlformats.org/officeDocument/2006/relationships/hyperlink" Target="http://pazti.ft.undip.ac.id/assets/upload/I.2.a.%20Renstra%20UNDIP%202020-2024.pdf" TargetMode="External"/><Relationship Id="rId312" Type="http://schemas.openxmlformats.org/officeDocument/2006/relationships/hyperlink" Target="http://pazti.ft.undip.ac.id/assets/upload/V.4.c_1%20Laporan%20evaluasi%20bulanan%20WBS.pdf" TargetMode="External"/><Relationship Id="rId51" Type="http://schemas.openxmlformats.org/officeDocument/2006/relationships/hyperlink" Target="http://pazti.ft.undip.ac.id/assets/upload/III.1.a.%20DATA%20PEGAWAI%20FT%20UNDIP%20MEI%202021.pdf" TargetMode="External"/><Relationship Id="rId72" Type="http://schemas.openxmlformats.org/officeDocument/2006/relationships/hyperlink" Target="http://pazti.ft.undip.ac.id/assets/upload/III.4.b.%20Perjanjian%20kinerja%20Rektor%20Undip%20dengan%20Dirjen%20Dikti%202021.pdf" TargetMode="External"/><Relationship Id="rId93" Type="http://schemas.openxmlformats.org/officeDocument/2006/relationships/hyperlink" Target="http://pazti.ft.undip.ac.id/assets/upload/III.3.c.%20Dosen_pelatihan%20yang%20pernah%20diikuti%20(hingga%202021).pdf" TargetMode="External"/><Relationship Id="rId189" Type="http://schemas.openxmlformats.org/officeDocument/2006/relationships/hyperlink" Target="http://pazti.ft.undip.ac.id/assets/upload/I.3.a%20Implementasi%20Pembangunan%20ZI%20Sesuai%20Rencana.pdf" TargetMode="External"/><Relationship Id="rId3" Type="http://schemas.openxmlformats.org/officeDocument/2006/relationships/hyperlink" Target="http://pazti.ft.undip.ac.id/assets/upload/Evaluasi%20Pembelajaran%20Daring%202021.pptx.pdf" TargetMode="External"/><Relationship Id="rId214" Type="http://schemas.openxmlformats.org/officeDocument/2006/relationships/hyperlink" Target="http://pazti.ft.undip.ac.id/assets/upload/I.4.c.12.%20Pembangunan%20Budaya%20Kerja%20dan%20Pola%20Pikir_%20Budaya%20Kerja%20K3%20-%20Renstra%20K3%202021-2031.pdf" TargetMode="External"/><Relationship Id="rId235" Type="http://schemas.openxmlformats.org/officeDocument/2006/relationships/hyperlink" Target="http://pazti.ft.undip.ac.id/assets/upload/Rencana%20Medsos%20ZI%20WBK%20Final.pdf" TargetMode="External"/><Relationship Id="rId256" Type="http://schemas.openxmlformats.org/officeDocument/2006/relationships/hyperlink" Target="http://pazti.ft.undip.ac.id/assets/upload/III.5.a.%20Kode%20etik%20dosen%20Undip.pdf" TargetMode="External"/><Relationship Id="rId277" Type="http://schemas.openxmlformats.org/officeDocument/2006/relationships/hyperlink" Target="http://pazti.ft.undip.ac.id/assets/upload/V.2.d_6-11%20Kegiatan%20sosialisasi%20dan%20keterbukaan%20informasi%20publik.pdf" TargetMode="External"/><Relationship Id="rId298" Type="http://schemas.openxmlformats.org/officeDocument/2006/relationships/hyperlink" Target="http://pazti.ft.undip.ac.id/assets/upload/Pengaduan%202020-11.pdf" TargetMode="External"/><Relationship Id="rId116" Type="http://schemas.openxmlformats.org/officeDocument/2006/relationships/hyperlink" Target="http://pazti.ft.undip.ac.id/assets/upload/4.1.c.2.pdf" TargetMode="External"/><Relationship Id="rId137" Type="http://schemas.openxmlformats.org/officeDocument/2006/relationships/hyperlink" Target="http://pazti.ft.undip.ac.id/assets/upload/IV.2.d.1.pdf" TargetMode="External"/><Relationship Id="rId158" Type="http://schemas.openxmlformats.org/officeDocument/2006/relationships/hyperlink" Target="http://pazti.ft.undip.ac.id/assets/upload/2021_I.1.b.2_SOP%20Pembentukan%20Tim%20Kerja%20ZI%20WBK%20-%202021-ttd.pdf" TargetMode="External"/><Relationship Id="rId302" Type="http://schemas.openxmlformats.org/officeDocument/2006/relationships/hyperlink" Target="http://pazti.ft.undip.ac.id/assets/upload/Pengaduan%202021-02.pdf" TargetMode="External"/><Relationship Id="rId20" Type="http://schemas.openxmlformats.org/officeDocument/2006/relationships/hyperlink" Target="https://drive.google.com/drive/folders/1nqAQvIeairQA6iSMzohlYhAYRQt8pJfk" TargetMode="External"/><Relationship Id="rId41" Type="http://schemas.openxmlformats.org/officeDocument/2006/relationships/hyperlink" Target="https://drive.google.com/drive/folders/1E6jsTFpPDMfjHae_bePPP8rImX9vmjXB" TargetMode="External"/><Relationship Id="rId62" Type="http://schemas.openxmlformats.org/officeDocument/2006/relationships/hyperlink" Target="http://pazti.ft.undip.ac.id/assets/upload/III.2.b%20DATA%20PEGAWAI%20FT%20UNDIP%20MEI%202021.pdf" TargetMode="External"/><Relationship Id="rId83" Type="http://schemas.openxmlformats.org/officeDocument/2006/relationships/hyperlink" Target="http://pazti.ft.undip.ac.id/assets/upload/III.3.f.%20Monitoring%20dan%20evaluasi%20terhadap%20hasil%20pengembangan%20kompetensi%20a.n.%20Fajar%20P,%20SAP.pdf" TargetMode="External"/><Relationship Id="rId179" Type="http://schemas.openxmlformats.org/officeDocument/2006/relationships/hyperlink" Target="http://pazti.ft.undip.ac.id/assets/upload/I.2.b.%20Buku%20Laporan%20ZI-WBK%20FT%20UNDIP%20tahun%202021.pdf" TargetMode="External"/><Relationship Id="rId190" Type="http://schemas.openxmlformats.org/officeDocument/2006/relationships/hyperlink" Target="http://pazti.ft.undip.ac.id/assets/upload/1.3.a.%20SOP%20Lembar%20pengisian%20Evaluasi%202021%20(fix).pdf" TargetMode="External"/><Relationship Id="rId204" Type="http://schemas.openxmlformats.org/officeDocument/2006/relationships/hyperlink" Target="http://pazti.ft.undip.ac.id/assets/upload/I.4.c.2.%20Pembangunan%20Budaya%20Kerja%20dan%20Pola%20Pikir_Pelatihan%20Pembangunan%20ZI%20WBK.pdf" TargetMode="External"/><Relationship Id="rId225" Type="http://schemas.openxmlformats.org/officeDocument/2006/relationships/hyperlink" Target="http://pazti.ft.undip.ac.id/assets/upload/I.4.d.8.%20Perubahan%20pola%20pikir%20dan%20budaya%20kerja_Keterlibatan%20Seluruh%20Anggota_Sosialisasi%20Pembangunan%20ZI%20WBK_Paparan%20Wakil%20Dekan%20(7%20Jun%2021).pdf" TargetMode="External"/><Relationship Id="rId246" Type="http://schemas.openxmlformats.org/officeDocument/2006/relationships/hyperlink" Target="http://pazti.ft.undip.ac.id/assets/upload/III.4.c.%20DP3%20Dosen.pdf" TargetMode="External"/><Relationship Id="rId267" Type="http://schemas.openxmlformats.org/officeDocument/2006/relationships/hyperlink" Target="http://ft.undip.ac.id/sdm/" TargetMode="External"/><Relationship Id="rId288" Type="http://schemas.openxmlformats.org/officeDocument/2006/relationships/hyperlink" Target="http://pazti.ft.undip.ac.id/assets/upload/V.2.a_20%20Sistem%20informasi%20pengendalian.pdf" TargetMode="External"/><Relationship Id="rId106" Type="http://schemas.openxmlformats.org/officeDocument/2006/relationships/hyperlink" Target="http://pazti.ft.undip.ac.id/assets/upload/ZI-WBK%203.3b.pdf" TargetMode="External"/><Relationship Id="rId127" Type="http://schemas.openxmlformats.org/officeDocument/2006/relationships/hyperlink" Target="http://pazti.ft.undip.ac.id/assets/upload/4.2.a.7.pdf" TargetMode="External"/><Relationship Id="rId313" Type="http://schemas.openxmlformats.org/officeDocument/2006/relationships/hyperlink" Target="http://pazti.ft.undip.ac.id/assets/upload/V.5.a%20Identifikasi%20benturan%20kepentingan.pdf" TargetMode="External"/><Relationship Id="rId10" Type="http://schemas.openxmlformats.org/officeDocument/2006/relationships/hyperlink" Target="https://drive.google.com/drive/folders/1DXMxrPscsZHZrDIUxGzBqrdNiKA2eFqb" TargetMode="External"/><Relationship Id="rId31" Type="http://schemas.openxmlformats.org/officeDocument/2006/relationships/hyperlink" Target="https://drive.google.com/drive/folders/1jDIfczp-1QOt6vSgLW4lT0F1PNoUlUT3" TargetMode="External"/><Relationship Id="rId52" Type="http://schemas.openxmlformats.org/officeDocument/2006/relationships/hyperlink" Target="http://pazti.ft.undip.ac.id/assets/upload/III.1.a.%20Peta%20Jabatan%20FT%20UNDIPMei21rev.pdf" TargetMode="External"/><Relationship Id="rId73" Type="http://schemas.openxmlformats.org/officeDocument/2006/relationships/hyperlink" Target="http://pazti.ft.undip.ac.id/assets/upload/III.4.b.%20Perjanjian%20kinerja%20Dekan%20FT%20dengan%20Rektor%20Undip%202021.pdf" TargetMode="External"/><Relationship Id="rId94" Type="http://schemas.openxmlformats.org/officeDocument/2006/relationships/hyperlink" Target="http://pazti.ft.undip.ac.id/assets/upload/III.3.d.%20SK%20Penelitian%20Inovatif%202020.pdf" TargetMode="External"/><Relationship Id="rId148" Type="http://schemas.openxmlformats.org/officeDocument/2006/relationships/hyperlink" Target="http://pazti.ft.undip.ac.id/assets/upload/IV.2.h.1.pdf" TargetMode="External"/><Relationship Id="rId169" Type="http://schemas.openxmlformats.org/officeDocument/2006/relationships/hyperlink" Target="http://pazti.ft.undip.ac.id/assets/upload/I.2.a.%20Renstra%20FT%20UNDIP%202020-2024.pdf" TargetMode="External"/><Relationship Id="rId4" Type="http://schemas.openxmlformats.org/officeDocument/2006/relationships/hyperlink" Target="http://pazti.ft.undip.ac.id/assets/upload/VI.3.c.%20Tindak%20lanjut%20atas%20hasil%20survey%20kepuasan%20masyarakat.pdf" TargetMode="External"/><Relationship Id="rId180" Type="http://schemas.openxmlformats.org/officeDocument/2006/relationships/hyperlink" Target="http://pazti.ft.undip.ac.id/assets/upload/I.2.b.%20Undangan%20Penentuan%20Target%20dan%20Prioritas%20ZI-WBK%20FT%20UNDIP%20tahun%202021.pdf" TargetMode="External"/><Relationship Id="rId215" Type="http://schemas.openxmlformats.org/officeDocument/2006/relationships/hyperlink" Target="http://pazti.ft.undip.ac.id/assets/upload/I.4.c.13.%20Undangan%20Pencanangan%20Anti%20Gratifikasi%20FT%20Undip%20-%202%20juli%202021.pdf" TargetMode="External"/><Relationship Id="rId236" Type="http://schemas.openxmlformats.org/officeDocument/2006/relationships/hyperlink" Target="http://pazti.ft.undip.ac.id/assets/upload/Rencana%20Sosialisasi%20ZI%20WBK%20Final.pdf" TargetMode="External"/><Relationship Id="rId257" Type="http://schemas.openxmlformats.org/officeDocument/2006/relationships/hyperlink" Target="http://pazti.ft.undip.ac.id/assets/upload/III.5.a.%20SE%20MENPAN%20RB%20ttg%20penyesuai%20sistem%20kerja%20ASN%202020.pdf" TargetMode="External"/><Relationship Id="rId278" Type="http://schemas.openxmlformats.org/officeDocument/2006/relationships/hyperlink" Target="http://pazti.ft.undip.ac.id/assets/upload/V.2.c_1%20Peta%20pengendalian%20risiko.pdf.pdf" TargetMode="External"/><Relationship Id="rId303" Type="http://schemas.openxmlformats.org/officeDocument/2006/relationships/hyperlink" Target="http://pazti.ft.undip.ac.id/assets/upload/Pengaduan%202021-03.pdf" TargetMode="External"/><Relationship Id="rId42" Type="http://schemas.openxmlformats.org/officeDocument/2006/relationships/hyperlink" Target="https://drive.google.com/drive/folders/1E6jsTFpPDMfjHae_bePPP8rImX9vmjXB" TargetMode="External"/><Relationship Id="rId84" Type="http://schemas.openxmlformats.org/officeDocument/2006/relationships/hyperlink" Target="http://pazti.ft.undip.ac.id/assets/upload/III.3.e.%20Brosur%20penawaran%20pelatihan%20OBE%201-2,%20active%20learning%20dari%20CEE%20UTM%20Malaysia%20dan%20FT%20Undip%20utk%20dosen%202021.pdf" TargetMode="External"/><Relationship Id="rId138" Type="http://schemas.openxmlformats.org/officeDocument/2006/relationships/hyperlink" Target="http://pazti.ft.undip.ac.id/assets/upload/IV.2.e.1.pdf" TargetMode="External"/><Relationship Id="rId191" Type="http://schemas.openxmlformats.org/officeDocument/2006/relationships/hyperlink" Target="http://pazti.ft.undip.ac.id/assets/upload/I.4.a.1%20Peran%20Pimpinan%20sebagai%20Role%20Model_Final.pdf" TargetMode="External"/><Relationship Id="rId205" Type="http://schemas.openxmlformats.org/officeDocument/2006/relationships/hyperlink" Target="http://pazti.ft.undip.ac.id/assets/upload/I.4.c.3.%20Bukti%20Membangun%20Budaya%20Kerja%20dan%20Pola%20Pikir%20di%20Lingkungan%20FT%20Undip_Komitmen%20Integritas_New.pdf" TargetMode="External"/><Relationship Id="rId247" Type="http://schemas.openxmlformats.org/officeDocument/2006/relationships/hyperlink" Target="http://pazti.ft.undip.ac.id/assets/upload/III.4.c.%20DP3%20Manager%20Bagian.pdf" TargetMode="External"/><Relationship Id="rId107" Type="http://schemas.openxmlformats.org/officeDocument/2006/relationships/hyperlink" Target="http://pazti.ft.undip.ac.id/assets/upload/III.3.b.%20Standar%20Kompetensi%20Pegawai%202021%20dan%20Analisis%20Kebutuhan%20Training.pdf" TargetMode="External"/><Relationship Id="rId289" Type="http://schemas.openxmlformats.org/officeDocument/2006/relationships/hyperlink" Target="http://pazti.ft.undip.ac.id/assets/upload/V.2.a_21-22%20Pengendalian%20lingkungan.pdf" TargetMode="External"/><Relationship Id="rId11" Type="http://schemas.openxmlformats.org/officeDocument/2006/relationships/hyperlink" Target="http://pazti.ft.undip.ac.id/assets/upload/VI.1.a.%20Terdapat%20Kebijakan%20Standar%20Pelayanan%20.pdf" TargetMode="External"/><Relationship Id="rId53" Type="http://schemas.openxmlformats.org/officeDocument/2006/relationships/hyperlink" Target="http://pazti.ft.undip.ac.id/assets/upload/III.1.a.Daftar%20Usul%20Kebutuhan_Formasi%20Pengadaan%20ASN%20Tendik%202021.pdf" TargetMode="External"/><Relationship Id="rId149" Type="http://schemas.openxmlformats.org/officeDocument/2006/relationships/hyperlink" Target="http://pazti.ft.undip.ac.id/assets/upload/IV.2.h.5.%20revisi..pdf" TargetMode="External"/><Relationship Id="rId314" Type="http://schemas.openxmlformats.org/officeDocument/2006/relationships/hyperlink" Target="http://pazti.ft.undip.ac.id/assets/upload/V.5.b_1-5%20Sosialisasi%20benturan%20kepentingan.pdf" TargetMode="External"/><Relationship Id="rId95" Type="http://schemas.openxmlformats.org/officeDocument/2006/relationships/hyperlink" Target="http://pazti.ft.undip.ac.id/assets/upload/III.3.d.%20SK%20Penelitian%20Unggulan%202020.pdf" TargetMode="External"/><Relationship Id="rId160" Type="http://schemas.openxmlformats.org/officeDocument/2006/relationships/hyperlink" Target="http://pazti.ft.undip.ac.id/assets/upload/II.2.d.pdf" TargetMode="External"/><Relationship Id="rId216" Type="http://schemas.openxmlformats.org/officeDocument/2006/relationships/hyperlink" Target="http://pazti.ft.undip.ac.id/assets/upload/I.4.c.14%20Pencanangan%20Anti%20Gratifikasi%20FT%20Undip%20-%206%20Juli%202021.pdf" TargetMode="External"/><Relationship Id="rId258" Type="http://schemas.openxmlformats.org/officeDocument/2006/relationships/hyperlink" Target="http://pazti.ft.undip.ac.id/assets/upload/III.5.a.%20SE%20Undip%20ttg%20penyesuaian%20sistem%20kerja%20pegawai%202020.pdf" TargetMode="External"/><Relationship Id="rId22" Type="http://schemas.openxmlformats.org/officeDocument/2006/relationships/hyperlink" Target="https://drive.google.com/drive/folders/1nqAQvIeairQA6iSMzohlYhAYRQt8pJfk" TargetMode="External"/><Relationship Id="rId64" Type="http://schemas.openxmlformats.org/officeDocument/2006/relationships/hyperlink" Target="http://pazti.ft.undip.ac.id/assets/upload/III.2.b.Peta%20Jabatan%20FT%20UNDIPMei21rev.pdf" TargetMode="External"/><Relationship Id="rId118" Type="http://schemas.openxmlformats.org/officeDocument/2006/relationships/hyperlink" Target="http://pazti.ft.undip.ac.id/assets/upload/4.1.c.4.pdf" TargetMode="External"/><Relationship Id="rId171" Type="http://schemas.openxmlformats.org/officeDocument/2006/relationships/hyperlink" Target="http://pazti.ft.undip.ac.id/assets/upload/I.2.a.%20Kontrak%20Kinerja%20Dekan%20FT%20-%20Rektor%20UNDIP%20tahun%202021.pdf" TargetMode="External"/><Relationship Id="rId227" Type="http://schemas.openxmlformats.org/officeDocument/2006/relationships/hyperlink" Target="http://pazti.ft.undip.ac.id/assets/upload/I.2.c.%20Sosialisasi%20online%20ZI-WBK%2007062021.jpeg" TargetMode="External"/><Relationship Id="rId269" Type="http://schemas.openxmlformats.org/officeDocument/2006/relationships/hyperlink" Target="http://sikepo.ft.undip.ac.id/" TargetMode="External"/><Relationship Id="rId33" Type="http://schemas.openxmlformats.org/officeDocument/2006/relationships/hyperlink" Target="http://pazti.ft.undip.ac.id/assets/upload/VI.2.a.Sosialisasi%20%20Pelatihan%20Komitmen%20dalam%20upaya%20penerapan%20Budaya%20mutu%20dan%20Pelayanan%20Prima.pdf" TargetMode="External"/><Relationship Id="rId129" Type="http://schemas.openxmlformats.org/officeDocument/2006/relationships/hyperlink" Target="http://pazti.ft.undip.ac.id/assets/upload/IV.2.b.2.pdf" TargetMode="External"/><Relationship Id="rId280" Type="http://schemas.openxmlformats.org/officeDocument/2006/relationships/hyperlink" Target="http://pazti.ft.undip.ac.id/assets/upload/V.2.b_2-4%20Manajemen%20risiko%20dalam%20keuangan,%20penelitian,%20pendidikan.pdf" TargetMode="External"/><Relationship Id="rId75" Type="http://schemas.openxmlformats.org/officeDocument/2006/relationships/hyperlink" Target="http://pazti.ft.undip.ac.id/assets/upload/III.4.d.%20Seleksi%20pemilihan%20tendik%20berprestasi%20Fakultas%20Teknik%202021.pdf" TargetMode="External"/><Relationship Id="rId140" Type="http://schemas.openxmlformats.org/officeDocument/2006/relationships/hyperlink" Target="http://pazti.ft.undip.ac.id/assets/upload/IV.2.g.1.pdf" TargetMode="External"/><Relationship Id="rId182" Type="http://schemas.openxmlformats.org/officeDocument/2006/relationships/hyperlink" Target="http://pazti.ft.undip.ac.id/assets/upload/Laporan%20Kegiatan%201.3.c%202021.pdf" TargetMode="External"/><Relationship Id="rId6" Type="http://schemas.openxmlformats.org/officeDocument/2006/relationships/hyperlink" Target="http://ft.undip.ac.id/zona-integritas/kepuasan-pelayanan-internal/" TargetMode="External"/><Relationship Id="rId238" Type="http://schemas.openxmlformats.org/officeDocument/2006/relationships/hyperlink" Target="http://pazti.ft.undip.ac.id/assets/upload/Dokumentasi%20Sosialisasi%20Bebas%20Gratifikasi%20dan%20MBKM.pdf" TargetMode="External"/><Relationship Id="rId291" Type="http://schemas.openxmlformats.org/officeDocument/2006/relationships/hyperlink" Target="http://pazti.ft.undip.ac.id/assets/upload/V.3.a_3-6%20Fasilitas%20pengaduan%20masyarakat.pdf" TargetMode="External"/><Relationship Id="rId305" Type="http://schemas.openxmlformats.org/officeDocument/2006/relationships/hyperlink" Target="http://pazti.ft.undip.ac.id/assets/upload/Pengaduan%202021-05.pdf" TargetMode="External"/><Relationship Id="rId44" Type="http://schemas.openxmlformats.org/officeDocument/2006/relationships/hyperlink" Target="http://pazti.ft.undip.ac.id/assets/upload/III.1.c.%20Form%20Penilaian%20Kinerja%20Pegawai%20Rekruitmen%202021.pdf" TargetMode="External"/><Relationship Id="rId86" Type="http://schemas.openxmlformats.org/officeDocument/2006/relationships/hyperlink" Target="http://pazti.ft.undip.ac.id/assets/upload/III.3.e.%20Daftar%20dosen_pelatihan_program%20level%20assessment%202021.pdf" TargetMode="External"/><Relationship Id="rId151" Type="http://schemas.openxmlformats.org/officeDocument/2006/relationships/hyperlink" Target="http://pazti.ft.undip.ac.id/assets/upload/4.2.h.5%20Eduk%20Pegawai.pdf" TargetMode="External"/><Relationship Id="rId193" Type="http://schemas.openxmlformats.org/officeDocument/2006/relationships/hyperlink" Target="http://pazti.ft.undip.ac.id/assets/upload/I.4.a.3%20Role%20Model%20Fakultas%20Teknik%20UNDIP%202020%20Kepala%20Bagian%20Tata%20Usaha.mp4" TargetMode="External"/><Relationship Id="rId207" Type="http://schemas.openxmlformats.org/officeDocument/2006/relationships/hyperlink" Target="http://pazti.ft.undip.ac.id/assets/upload/I.4.c.5.%20Pembangunan%20Budaya%20Kerja%20dan%20Pola%20Pikir_SE%20+%20PROTOKOL%20COVID%20+%20NEW%20NORMAL.pdf" TargetMode="External"/><Relationship Id="rId249" Type="http://schemas.openxmlformats.org/officeDocument/2006/relationships/hyperlink" Target="http://pazti.ft.undip.ac.id/assets/upload/III.4.c.%20JADWAL%20KULIAH.pdf" TargetMode="External"/><Relationship Id="rId13" Type="http://schemas.openxmlformats.org/officeDocument/2006/relationships/hyperlink" Target="https://drive.google.com/drive/folders/1fYYL-ss0tLyfH-oE8AECoSbQ24C9UhaY" TargetMode="External"/><Relationship Id="rId109" Type="http://schemas.openxmlformats.org/officeDocument/2006/relationships/hyperlink" Target="http://pazti.ft.undip.ac.id/assets/upload/III.3.b.%20Dosen_pelatihan%20yang%20pernah%20diikuti%20(hingga%202021).pdf" TargetMode="External"/><Relationship Id="rId260" Type="http://schemas.openxmlformats.org/officeDocument/2006/relationships/hyperlink" Target="http://pazti.ft.undip.ac.id/assets/upload/III.5.a.%20Teguran%20disiplin%20a.n.%20Rustam,%20dkk%202020.pdf" TargetMode="External"/><Relationship Id="rId316" Type="http://schemas.openxmlformats.org/officeDocument/2006/relationships/hyperlink" Target="http://pazti.ft.undip.ac.id/assets/upload/V.5.c%20Implementasi%20penanganan%20benturan%20kepentingan.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95"/>
  <sheetViews>
    <sheetView view="pageBreakPreview" topLeftCell="C226" zoomScale="60" zoomScaleNormal="60" workbookViewId="0">
      <selection activeCell="J234" sqref="J234:J239"/>
    </sheetView>
  </sheetViews>
  <sheetFormatPr defaultColWidth="9.140625" defaultRowHeight="15" x14ac:dyDescent="0.25"/>
  <cols>
    <col min="1" max="1" width="4.28515625" style="56" hidden="1" customWidth="1"/>
    <col min="2" max="2" width="5.7109375" style="57" customWidth="1"/>
    <col min="3" max="3" width="4.5703125" style="57" customWidth="1"/>
    <col min="4" max="4" width="4.42578125" style="58" customWidth="1"/>
    <col min="5" max="5" width="3.140625" style="59" customWidth="1"/>
    <col min="6" max="6" width="80.140625" style="60" customWidth="1"/>
    <col min="7" max="7" width="10.28515625" style="61" customWidth="1"/>
    <col min="8" max="8" width="12.42578125" style="56" bestFit="1" customWidth="1"/>
    <col min="9" max="9" width="12.7109375" style="62" customWidth="1"/>
    <col min="10" max="10" width="9.7109375" style="56" customWidth="1"/>
    <col min="11" max="11" width="16.7109375" style="56" customWidth="1"/>
    <col min="12" max="12" width="52.28515625" style="63" customWidth="1"/>
    <col min="13" max="13" width="53.28515625" style="64" customWidth="1"/>
    <col min="14" max="14" width="51.7109375" style="64" customWidth="1"/>
    <col min="15" max="15" width="9.140625" style="65" customWidth="1"/>
    <col min="16" max="24" width="9.140625" style="65"/>
    <col min="25" max="25" width="73.28515625" style="65" customWidth="1"/>
    <col min="26" max="16384" width="9.140625" style="65"/>
  </cols>
  <sheetData>
    <row r="1" spans="1:14" x14ac:dyDescent="0.25">
      <c r="F1" s="60" t="s">
        <v>271</v>
      </c>
      <c r="H1" s="56" t="s">
        <v>272</v>
      </c>
    </row>
    <row r="2" spans="1:14" x14ac:dyDescent="0.25">
      <c r="F2" s="60" t="s">
        <v>101</v>
      </c>
      <c r="H2" s="56" t="s">
        <v>270</v>
      </c>
    </row>
    <row r="3" spans="1:14" s="66" customFormat="1" x14ac:dyDescent="0.25">
      <c r="A3" s="82">
        <v>2</v>
      </c>
      <c r="B3" s="57"/>
      <c r="C3" s="57"/>
      <c r="D3" s="58"/>
      <c r="E3" s="59"/>
      <c r="F3" s="60"/>
      <c r="G3" s="61"/>
      <c r="H3" s="56"/>
      <c r="I3" s="62"/>
      <c r="J3" s="56"/>
      <c r="K3" s="56"/>
      <c r="L3" s="63"/>
      <c r="M3" s="64"/>
      <c r="N3" s="64"/>
    </row>
    <row r="4" spans="1:14" s="67" customFormat="1" ht="30" x14ac:dyDescent="0.25">
      <c r="A4" s="83">
        <v>3</v>
      </c>
      <c r="B4" s="311" t="s">
        <v>0</v>
      </c>
      <c r="C4" s="311"/>
      <c r="D4" s="311"/>
      <c r="E4" s="311"/>
      <c r="F4" s="311"/>
      <c r="G4" s="171"/>
      <c r="H4" s="84" t="s">
        <v>46</v>
      </c>
      <c r="I4" s="172" t="s">
        <v>45</v>
      </c>
      <c r="J4" s="85" t="s">
        <v>47</v>
      </c>
      <c r="K4" s="86" t="s">
        <v>48</v>
      </c>
      <c r="L4" s="87" t="s">
        <v>77</v>
      </c>
      <c r="M4" s="86" t="s">
        <v>102</v>
      </c>
      <c r="N4" s="86" t="s">
        <v>103</v>
      </c>
    </row>
    <row r="5" spans="1:14" s="66" customFormat="1" x14ac:dyDescent="0.25">
      <c r="A5" s="82">
        <v>4</v>
      </c>
      <c r="B5" s="88" t="s">
        <v>1</v>
      </c>
      <c r="C5" s="88" t="s">
        <v>14</v>
      </c>
      <c r="D5" s="164"/>
      <c r="E5" s="89"/>
      <c r="F5" s="90"/>
      <c r="G5" s="91"/>
      <c r="H5" s="93"/>
      <c r="I5" s="173"/>
      <c r="J5" s="69"/>
      <c r="K5" s="91"/>
      <c r="L5" s="92"/>
      <c r="M5" s="93"/>
      <c r="N5" s="93"/>
    </row>
    <row r="6" spans="1:14" s="66" customFormat="1" x14ac:dyDescent="0.25">
      <c r="A6" s="82">
        <v>5</v>
      </c>
      <c r="B6" s="94"/>
      <c r="C6" s="94" t="s">
        <v>2</v>
      </c>
      <c r="D6" s="95" t="s">
        <v>88</v>
      </c>
      <c r="E6" s="96"/>
      <c r="F6" s="97"/>
      <c r="G6" s="174">
        <v>8</v>
      </c>
      <c r="H6" s="101"/>
      <c r="I6" s="98"/>
      <c r="J6" s="98">
        <f>SUM(J7,J16,J54,J64)</f>
        <v>6.06</v>
      </c>
      <c r="K6" s="99">
        <f>+J6/G6</f>
        <v>0.75749999999999995</v>
      </c>
      <c r="L6" s="100"/>
      <c r="M6" s="101"/>
      <c r="N6" s="101"/>
    </row>
    <row r="7" spans="1:14" s="66" customFormat="1" x14ac:dyDescent="0.25">
      <c r="A7" s="82">
        <v>6</v>
      </c>
      <c r="B7" s="102"/>
      <c r="C7" s="102"/>
      <c r="D7" s="103">
        <v>1</v>
      </c>
      <c r="E7" s="288" t="s">
        <v>32</v>
      </c>
      <c r="F7" s="288"/>
      <c r="G7" s="175">
        <v>1</v>
      </c>
      <c r="H7" s="107"/>
      <c r="I7" s="104"/>
      <c r="J7" s="104">
        <f>SUM(J8:J14)/COUNTA(J8:J14)*G7</f>
        <v>1</v>
      </c>
      <c r="K7" s="105">
        <f>+J7/G7</f>
        <v>1</v>
      </c>
      <c r="L7" s="106"/>
      <c r="M7" s="107"/>
      <c r="N7" s="107"/>
    </row>
    <row r="8" spans="1:14" s="76" customFormat="1" ht="30" x14ac:dyDescent="0.25">
      <c r="A8" s="56"/>
      <c r="B8" s="243"/>
      <c r="C8" s="243"/>
      <c r="D8" s="243"/>
      <c r="E8" s="246" t="s">
        <v>3</v>
      </c>
      <c r="F8" s="267" t="s">
        <v>104</v>
      </c>
      <c r="G8" s="252"/>
      <c r="H8" s="264" t="s">
        <v>8</v>
      </c>
      <c r="I8" s="346" t="s">
        <v>78</v>
      </c>
      <c r="J8" s="255">
        <f>IF(H8="Y/T",IF(I8="Ya",1,IF(I8="Tidak",0,"Error")),IF(H8="A/B/C",IF(I8="A",1,IF(I8="B",0.5,IF(I8="C",0,"Error"))),IF(H8="A/B/C/D",IF(I8="A",1,IF(I8="B",0.67,IF(I8="C",0.33,IF(I8="D",0,"Error")))),IF(H8="A/B/C/D/E",IF(I8="A",1,IF(I8="B",0.75,IF(I8="C",0.5,IF(I8="D",0.25,IF(I8="E",0,"Error")))))))))</f>
        <v>1</v>
      </c>
      <c r="K8" s="255" t="s">
        <v>261</v>
      </c>
      <c r="L8" s="258" t="s">
        <v>105</v>
      </c>
      <c r="M8" s="261" t="s">
        <v>274</v>
      </c>
      <c r="N8" s="78" t="s">
        <v>524</v>
      </c>
    </row>
    <row r="9" spans="1:14" s="76" customFormat="1" ht="30" x14ac:dyDescent="0.25">
      <c r="A9" s="56"/>
      <c r="B9" s="244"/>
      <c r="C9" s="244"/>
      <c r="D9" s="244"/>
      <c r="E9" s="247"/>
      <c r="F9" s="268"/>
      <c r="G9" s="253"/>
      <c r="H9" s="265"/>
      <c r="I9" s="347"/>
      <c r="J9" s="256"/>
      <c r="K9" s="256"/>
      <c r="L9" s="259"/>
      <c r="M9" s="262"/>
      <c r="N9" s="209" t="s">
        <v>525</v>
      </c>
    </row>
    <row r="10" spans="1:14" s="76" customFormat="1" ht="30" x14ac:dyDescent="0.25">
      <c r="A10" s="56"/>
      <c r="B10" s="244"/>
      <c r="C10" s="244"/>
      <c r="D10" s="244"/>
      <c r="E10" s="247"/>
      <c r="F10" s="268"/>
      <c r="G10" s="253"/>
      <c r="H10" s="265"/>
      <c r="I10" s="347"/>
      <c r="J10" s="256"/>
      <c r="K10" s="256"/>
      <c r="L10" s="259"/>
      <c r="M10" s="262"/>
      <c r="N10" s="209" t="s">
        <v>526</v>
      </c>
    </row>
    <row r="11" spans="1:14" s="76" customFormat="1" ht="30" x14ac:dyDescent="0.25">
      <c r="A11" s="56"/>
      <c r="B11" s="244"/>
      <c r="C11" s="244"/>
      <c r="D11" s="244"/>
      <c r="E11" s="247"/>
      <c r="F11" s="268"/>
      <c r="G11" s="253"/>
      <c r="H11" s="265"/>
      <c r="I11" s="347"/>
      <c r="J11" s="256"/>
      <c r="K11" s="256"/>
      <c r="L11" s="259"/>
      <c r="M11" s="262"/>
      <c r="N11" s="209" t="s">
        <v>527</v>
      </c>
    </row>
    <row r="12" spans="1:14" s="76" customFormat="1" ht="30" x14ac:dyDescent="0.25">
      <c r="A12" s="56">
        <v>7</v>
      </c>
      <c r="B12" s="245"/>
      <c r="C12" s="245"/>
      <c r="D12" s="245"/>
      <c r="E12" s="248"/>
      <c r="F12" s="269"/>
      <c r="G12" s="254"/>
      <c r="H12" s="266"/>
      <c r="I12" s="348"/>
      <c r="J12" s="257"/>
      <c r="K12" s="257"/>
      <c r="L12" s="260"/>
      <c r="M12" s="263"/>
      <c r="N12" s="209" t="s">
        <v>528</v>
      </c>
    </row>
    <row r="13" spans="1:14" s="76" customFormat="1" ht="15.75" customHeight="1" x14ac:dyDescent="0.25">
      <c r="A13" s="56"/>
      <c r="B13" s="243"/>
      <c r="C13" s="243"/>
      <c r="D13" s="243"/>
      <c r="E13" s="246" t="s">
        <v>5</v>
      </c>
      <c r="F13" s="249" t="s">
        <v>276</v>
      </c>
      <c r="G13" s="270"/>
      <c r="H13" s="264" t="s">
        <v>4</v>
      </c>
      <c r="I13" s="346" t="s">
        <v>79</v>
      </c>
      <c r="J13" s="255">
        <f>IF(H13="Y/T",IF(I13="Ya",1,IF(I13="Tidak",0,"Error")),IF(H13="A/B/C",IF(I13="A",1,IF(I13="B",0.5,IF(I13="C",0,"Error"))),IF(H13="A/B/C/D",IF(I13="A",1,IF(I13="B",0.67,IF(I13="C",0.33,IF(I13="D",0,"Error")))),IF(H13="A/B/C/D/E",IF(I13="A",1,IF(I13="B",0.75,IF(I13="C",0.5,IF(I13="D",0.25,IF(I13="E",0,"Error")))))))))</f>
        <v>1</v>
      </c>
      <c r="K13" s="255" t="s">
        <v>261</v>
      </c>
      <c r="L13" s="258" t="s">
        <v>318</v>
      </c>
      <c r="M13" s="261" t="s">
        <v>275</v>
      </c>
      <c r="N13" s="206" t="s">
        <v>529</v>
      </c>
    </row>
    <row r="14" spans="1:14" s="76" customFormat="1" ht="30" x14ac:dyDescent="0.25">
      <c r="A14" s="56"/>
      <c r="B14" s="244"/>
      <c r="C14" s="244"/>
      <c r="D14" s="244"/>
      <c r="E14" s="247"/>
      <c r="F14" s="250"/>
      <c r="G14" s="271"/>
      <c r="H14" s="265"/>
      <c r="I14" s="347"/>
      <c r="J14" s="256"/>
      <c r="K14" s="256"/>
      <c r="L14" s="259"/>
      <c r="M14" s="262"/>
      <c r="N14" s="206" t="s">
        <v>530</v>
      </c>
    </row>
    <row r="15" spans="1:14" s="76" customFormat="1" ht="30" x14ac:dyDescent="0.25">
      <c r="A15" s="56">
        <v>10</v>
      </c>
      <c r="B15" s="245"/>
      <c r="C15" s="245"/>
      <c r="D15" s="245"/>
      <c r="E15" s="248"/>
      <c r="F15" s="251"/>
      <c r="G15" s="272"/>
      <c r="H15" s="266"/>
      <c r="I15" s="348"/>
      <c r="J15" s="257"/>
      <c r="K15" s="257"/>
      <c r="L15" s="260"/>
      <c r="M15" s="263"/>
      <c r="N15" s="206" t="s">
        <v>531</v>
      </c>
    </row>
    <row r="16" spans="1:14" s="66" customFormat="1" x14ac:dyDescent="0.25">
      <c r="A16" s="82">
        <v>12</v>
      </c>
      <c r="B16" s="102"/>
      <c r="C16" s="102"/>
      <c r="D16" s="103">
        <v>2</v>
      </c>
      <c r="E16" s="288" t="s">
        <v>89</v>
      </c>
      <c r="F16" s="288"/>
      <c r="G16" s="175">
        <v>2</v>
      </c>
      <c r="H16" s="104"/>
      <c r="I16" s="77"/>
      <c r="J16" s="104">
        <f>SUM(G17:G52)</f>
        <v>1.25</v>
      </c>
      <c r="K16" s="105">
        <f>+J16/G16</f>
        <v>0.625</v>
      </c>
      <c r="L16" s="106"/>
      <c r="M16" s="117"/>
      <c r="N16" s="118"/>
    </row>
    <row r="17" spans="1:14" s="76" customFormat="1" ht="30" x14ac:dyDescent="0.25">
      <c r="A17" s="56"/>
      <c r="B17" s="198"/>
      <c r="C17" s="243"/>
      <c r="D17" s="243"/>
      <c r="E17" s="246" t="s">
        <v>3</v>
      </c>
      <c r="F17" s="267" t="s">
        <v>262</v>
      </c>
      <c r="G17" s="270">
        <f>J17*0.5</f>
        <v>0.5</v>
      </c>
      <c r="H17" s="264" t="s">
        <v>8</v>
      </c>
      <c r="I17" s="346" t="s">
        <v>78</v>
      </c>
      <c r="J17" s="255">
        <f>IF(H17="Y/T",IF(I17="Ya",1,IF(I17="Tidak",0,"Error")),IF(H17="A/B/C",IF(I17="A",1,IF(I17="B",0.5,IF(I17="C",0,"Error"))),IF(H17="A/B/C/D",IF(I17="A",1,IF(I17="B",0.67,IF(I17="C",0.33,IF(I17="D",0,"Error")))),IF(H17="A/B/C/D/E",IF(I17="A",1,IF(I17="B",0.75,IF(I17="C",0.5,IF(I17="D",0.25,IF(I17="E",0,"Error")))))))))</f>
        <v>1</v>
      </c>
      <c r="K17" s="255" t="s">
        <v>261</v>
      </c>
      <c r="L17" s="264" t="s">
        <v>106</v>
      </c>
      <c r="M17" s="261" t="s">
        <v>277</v>
      </c>
      <c r="N17" s="204" t="s">
        <v>548</v>
      </c>
    </row>
    <row r="18" spans="1:14" s="76" customFormat="1" x14ac:dyDescent="0.25">
      <c r="A18" s="56"/>
      <c r="B18" s="199"/>
      <c r="C18" s="244"/>
      <c r="D18" s="244"/>
      <c r="E18" s="247"/>
      <c r="F18" s="268"/>
      <c r="G18" s="271"/>
      <c r="H18" s="265"/>
      <c r="I18" s="347"/>
      <c r="J18" s="256"/>
      <c r="K18" s="256"/>
      <c r="L18" s="265"/>
      <c r="M18" s="262"/>
      <c r="N18" s="208" t="s">
        <v>549</v>
      </c>
    </row>
    <row r="19" spans="1:14" s="76" customFormat="1" x14ac:dyDescent="0.25">
      <c r="A19" s="56"/>
      <c r="B19" s="199"/>
      <c r="C19" s="244"/>
      <c r="D19" s="244"/>
      <c r="E19" s="247"/>
      <c r="F19" s="268"/>
      <c r="G19" s="271"/>
      <c r="H19" s="265"/>
      <c r="I19" s="347"/>
      <c r="J19" s="256"/>
      <c r="K19" s="256"/>
      <c r="L19" s="265"/>
      <c r="M19" s="262"/>
      <c r="N19" s="208" t="s">
        <v>550</v>
      </c>
    </row>
    <row r="20" spans="1:14" s="76" customFormat="1" ht="30" x14ac:dyDescent="0.25">
      <c r="A20" s="56"/>
      <c r="B20" s="199"/>
      <c r="C20" s="244"/>
      <c r="D20" s="244"/>
      <c r="E20" s="247"/>
      <c r="F20" s="268"/>
      <c r="G20" s="271"/>
      <c r="H20" s="265"/>
      <c r="I20" s="347"/>
      <c r="J20" s="256"/>
      <c r="K20" s="256"/>
      <c r="L20" s="265"/>
      <c r="M20" s="262"/>
      <c r="N20" s="208" t="s">
        <v>551</v>
      </c>
    </row>
    <row r="21" spans="1:14" s="76" customFormat="1" ht="30" x14ac:dyDescent="0.25">
      <c r="A21" s="56"/>
      <c r="B21" s="244"/>
      <c r="C21" s="244"/>
      <c r="D21" s="244"/>
      <c r="E21" s="247"/>
      <c r="F21" s="268"/>
      <c r="G21" s="271"/>
      <c r="H21" s="265"/>
      <c r="I21" s="347"/>
      <c r="J21" s="256"/>
      <c r="K21" s="256"/>
      <c r="L21" s="265"/>
      <c r="M21" s="262"/>
      <c r="N21" s="208" t="s">
        <v>552</v>
      </c>
    </row>
    <row r="22" spans="1:14" s="76" customFormat="1" ht="30" x14ac:dyDescent="0.25">
      <c r="A22" s="56"/>
      <c r="B22" s="244"/>
      <c r="C22" s="244"/>
      <c r="D22" s="244"/>
      <c r="E22" s="247"/>
      <c r="F22" s="268"/>
      <c r="G22" s="271"/>
      <c r="H22" s="265"/>
      <c r="I22" s="347"/>
      <c r="J22" s="256"/>
      <c r="K22" s="256"/>
      <c r="L22" s="265"/>
      <c r="M22" s="262"/>
      <c r="N22" s="208" t="s">
        <v>553</v>
      </c>
    </row>
    <row r="23" spans="1:14" s="76" customFormat="1" x14ac:dyDescent="0.25">
      <c r="A23" s="56"/>
      <c r="B23" s="244"/>
      <c r="C23" s="244"/>
      <c r="D23" s="244"/>
      <c r="E23" s="247"/>
      <c r="F23" s="268"/>
      <c r="G23" s="271"/>
      <c r="H23" s="265"/>
      <c r="I23" s="347"/>
      <c r="J23" s="256"/>
      <c r="K23" s="256"/>
      <c r="L23" s="265"/>
      <c r="M23" s="262"/>
      <c r="N23" s="208" t="s">
        <v>554</v>
      </c>
    </row>
    <row r="24" spans="1:14" s="76" customFormat="1" ht="30" x14ac:dyDescent="0.25">
      <c r="A24" s="56"/>
      <c r="B24" s="244"/>
      <c r="C24" s="244"/>
      <c r="D24" s="244"/>
      <c r="E24" s="247"/>
      <c r="F24" s="268"/>
      <c r="G24" s="271"/>
      <c r="H24" s="265"/>
      <c r="I24" s="347"/>
      <c r="J24" s="256"/>
      <c r="K24" s="256"/>
      <c r="L24" s="265"/>
      <c r="M24" s="262"/>
      <c r="N24" s="208" t="s">
        <v>555</v>
      </c>
    </row>
    <row r="25" spans="1:14" s="76" customFormat="1" ht="30" x14ac:dyDescent="0.25">
      <c r="A25" s="56">
        <v>13</v>
      </c>
      <c r="B25" s="245"/>
      <c r="C25" s="245"/>
      <c r="D25" s="245"/>
      <c r="E25" s="248"/>
      <c r="F25" s="269"/>
      <c r="G25" s="272"/>
      <c r="H25" s="266"/>
      <c r="I25" s="348"/>
      <c r="J25" s="257"/>
      <c r="K25" s="257"/>
      <c r="L25" s="266"/>
      <c r="M25" s="263"/>
      <c r="N25" s="208" t="s">
        <v>556</v>
      </c>
    </row>
    <row r="26" spans="1:14" s="76" customFormat="1" ht="45" x14ac:dyDescent="0.25">
      <c r="A26" s="56"/>
      <c r="B26" s="243"/>
      <c r="C26" s="243"/>
      <c r="D26" s="243"/>
      <c r="E26" s="246" t="s">
        <v>5</v>
      </c>
      <c r="F26" s="267" t="s">
        <v>58</v>
      </c>
      <c r="G26" s="270">
        <f>J26*0.5</f>
        <v>0.25</v>
      </c>
      <c r="H26" s="264" t="s">
        <v>4</v>
      </c>
      <c r="I26" s="346" t="s">
        <v>80</v>
      </c>
      <c r="J26" s="255">
        <f>IF(H26="Y/T",IF(I26="Ya",1,IF(I26="Tidak",0,"Error")),IF(H26="A/B/C",IF(I26="A",1,IF(I26="B",0.5,IF(I26="C",0,"Error"))),IF(H26="A/B/C/D",IF(I26="A",1,IF(I26="B",0.67,IF(I26="C",0.33,IF(I26="D",0,"Error")))),IF(H26="A/B/C/D/E",IF(I26="A",1,IF(I26="B",0.75,IF(I26="C",0.5,IF(I26="D",0.25,IF(I26="E",0,"Error")))))))))</f>
        <v>0.5</v>
      </c>
      <c r="K26" s="255" t="s">
        <v>261</v>
      </c>
      <c r="L26" s="258" t="s">
        <v>319</v>
      </c>
      <c r="M26" s="261" t="s">
        <v>278</v>
      </c>
      <c r="N26" s="204" t="s">
        <v>557</v>
      </c>
    </row>
    <row r="27" spans="1:14" s="76" customFormat="1" ht="30" x14ac:dyDescent="0.25">
      <c r="A27" s="56"/>
      <c r="B27" s="244"/>
      <c r="C27" s="244"/>
      <c r="D27" s="244"/>
      <c r="E27" s="247"/>
      <c r="F27" s="268"/>
      <c r="G27" s="271"/>
      <c r="H27" s="265"/>
      <c r="I27" s="347"/>
      <c r="J27" s="256"/>
      <c r="K27" s="256"/>
      <c r="L27" s="259"/>
      <c r="M27" s="262"/>
      <c r="N27" s="208" t="s">
        <v>558</v>
      </c>
    </row>
    <row r="28" spans="1:14" s="76" customFormat="1" ht="30" x14ac:dyDescent="0.25">
      <c r="A28" s="56"/>
      <c r="B28" s="244"/>
      <c r="C28" s="244"/>
      <c r="D28" s="244"/>
      <c r="E28" s="247"/>
      <c r="F28" s="268"/>
      <c r="G28" s="271"/>
      <c r="H28" s="265"/>
      <c r="I28" s="347"/>
      <c r="J28" s="256"/>
      <c r="K28" s="256"/>
      <c r="L28" s="259"/>
      <c r="M28" s="262"/>
      <c r="N28" s="208" t="s">
        <v>559</v>
      </c>
    </row>
    <row r="29" spans="1:14" s="76" customFormat="1" ht="30" x14ac:dyDescent="0.25">
      <c r="A29" s="56"/>
      <c r="B29" s="244"/>
      <c r="C29" s="244"/>
      <c r="D29" s="244"/>
      <c r="E29" s="247"/>
      <c r="F29" s="268"/>
      <c r="G29" s="271"/>
      <c r="H29" s="265"/>
      <c r="I29" s="347"/>
      <c r="J29" s="256"/>
      <c r="K29" s="256"/>
      <c r="L29" s="259"/>
      <c r="M29" s="262"/>
      <c r="N29" s="208" t="s">
        <v>560</v>
      </c>
    </row>
    <row r="30" spans="1:14" s="76" customFormat="1" ht="30" x14ac:dyDescent="0.25">
      <c r="A30" s="56"/>
      <c r="B30" s="244"/>
      <c r="C30" s="244"/>
      <c r="D30" s="244"/>
      <c r="E30" s="247"/>
      <c r="F30" s="268"/>
      <c r="G30" s="271"/>
      <c r="H30" s="265"/>
      <c r="I30" s="347"/>
      <c r="J30" s="256"/>
      <c r="K30" s="256"/>
      <c r="L30" s="259"/>
      <c r="M30" s="262"/>
      <c r="N30" s="208" t="s">
        <v>561</v>
      </c>
    </row>
    <row r="31" spans="1:14" s="76" customFormat="1" ht="30" x14ac:dyDescent="0.25">
      <c r="A31" s="56"/>
      <c r="B31" s="244"/>
      <c r="C31" s="244"/>
      <c r="D31" s="244"/>
      <c r="E31" s="247"/>
      <c r="F31" s="268"/>
      <c r="G31" s="271"/>
      <c r="H31" s="265"/>
      <c r="I31" s="347"/>
      <c r="J31" s="256"/>
      <c r="K31" s="256"/>
      <c r="L31" s="259"/>
      <c r="M31" s="262"/>
      <c r="N31" s="208" t="s">
        <v>562</v>
      </c>
    </row>
    <row r="32" spans="1:14" s="76" customFormat="1" ht="30" x14ac:dyDescent="0.25">
      <c r="A32" s="56">
        <v>14</v>
      </c>
      <c r="B32" s="245"/>
      <c r="C32" s="245"/>
      <c r="D32" s="245"/>
      <c r="E32" s="248"/>
      <c r="F32" s="269"/>
      <c r="G32" s="272"/>
      <c r="H32" s="266"/>
      <c r="I32" s="348"/>
      <c r="J32" s="257"/>
      <c r="K32" s="257"/>
      <c r="L32" s="260"/>
      <c r="M32" s="262"/>
      <c r="N32" s="208" t="s">
        <v>563</v>
      </c>
    </row>
    <row r="33" spans="1:14" s="76" customFormat="1" ht="45" x14ac:dyDescent="0.25">
      <c r="A33" s="56"/>
      <c r="B33" s="243"/>
      <c r="C33" s="243"/>
      <c r="D33" s="243"/>
      <c r="E33" s="246" t="s">
        <v>7</v>
      </c>
      <c r="F33" s="267" t="s">
        <v>107</v>
      </c>
      <c r="G33" s="270">
        <f>J33*1</f>
        <v>0.5</v>
      </c>
      <c r="H33" s="264" t="s">
        <v>4</v>
      </c>
      <c r="I33" s="346" t="s">
        <v>80</v>
      </c>
      <c r="J33" s="255">
        <f>IF(H33="Y/T",IF(I33="Ya",1,IF(I33="Tidak",0,"Error")),IF(H33="A/B/C",IF(I33="A",1,IF(I33="B",0.5,IF(I33="C",0,"Error"))),IF(H33="A/B/C/D",IF(I33="A",1,IF(I33="B",0.67,IF(I33="C",0.33,IF(I33="D",0,"Error")))),IF(H33="A/B/C/D/E",IF(I33="A",1,IF(I33="B",0.75,IF(I33="C",0.5,IF(I33="D",0.25,IF(I33="E",0,"Error")))))))))</f>
        <v>0.5</v>
      </c>
      <c r="K33" s="255" t="s">
        <v>261</v>
      </c>
      <c r="L33" s="264" t="s">
        <v>320</v>
      </c>
      <c r="M33" s="261" t="s">
        <v>279</v>
      </c>
      <c r="N33" s="204" t="s">
        <v>532</v>
      </c>
    </row>
    <row r="34" spans="1:14" s="76" customFormat="1" ht="30" x14ac:dyDescent="0.25">
      <c r="A34" s="56"/>
      <c r="B34" s="244"/>
      <c r="C34" s="244"/>
      <c r="D34" s="244"/>
      <c r="E34" s="247"/>
      <c r="F34" s="268"/>
      <c r="G34" s="271"/>
      <c r="H34" s="265"/>
      <c r="I34" s="347"/>
      <c r="J34" s="256"/>
      <c r="K34" s="256"/>
      <c r="L34" s="265"/>
      <c r="M34" s="262"/>
      <c r="N34" s="205" t="s">
        <v>533</v>
      </c>
    </row>
    <row r="35" spans="1:14" s="76" customFormat="1" ht="30" x14ac:dyDescent="0.25">
      <c r="A35" s="56"/>
      <c r="B35" s="244"/>
      <c r="C35" s="244"/>
      <c r="D35" s="244"/>
      <c r="E35" s="247"/>
      <c r="F35" s="268"/>
      <c r="G35" s="271"/>
      <c r="H35" s="265"/>
      <c r="I35" s="347"/>
      <c r="J35" s="256"/>
      <c r="K35" s="256"/>
      <c r="L35" s="265"/>
      <c r="M35" s="262"/>
      <c r="N35" s="208" t="s">
        <v>534</v>
      </c>
    </row>
    <row r="36" spans="1:14" s="76" customFormat="1" ht="30" x14ac:dyDescent="0.25">
      <c r="A36" s="56"/>
      <c r="B36" s="244"/>
      <c r="C36" s="244"/>
      <c r="D36" s="244"/>
      <c r="E36" s="247"/>
      <c r="F36" s="268"/>
      <c r="G36" s="271"/>
      <c r="H36" s="265"/>
      <c r="I36" s="347"/>
      <c r="J36" s="256"/>
      <c r="K36" s="256"/>
      <c r="L36" s="265"/>
      <c r="M36" s="262"/>
      <c r="N36" s="208" t="s">
        <v>535</v>
      </c>
    </row>
    <row r="37" spans="1:14" s="76" customFormat="1" ht="30" x14ac:dyDescent="0.25">
      <c r="A37" s="56"/>
      <c r="B37" s="244"/>
      <c r="C37" s="244"/>
      <c r="D37" s="244"/>
      <c r="E37" s="247"/>
      <c r="F37" s="268"/>
      <c r="G37" s="271"/>
      <c r="H37" s="265"/>
      <c r="I37" s="347"/>
      <c r="J37" s="256"/>
      <c r="K37" s="256"/>
      <c r="L37" s="265"/>
      <c r="M37" s="262"/>
      <c r="N37" s="208" t="s">
        <v>536</v>
      </c>
    </row>
    <row r="38" spans="1:14" s="76" customFormat="1" ht="30" x14ac:dyDescent="0.25">
      <c r="A38" s="56"/>
      <c r="B38" s="244"/>
      <c r="C38" s="244"/>
      <c r="D38" s="244"/>
      <c r="E38" s="247"/>
      <c r="F38" s="268"/>
      <c r="G38" s="271"/>
      <c r="H38" s="265"/>
      <c r="I38" s="347"/>
      <c r="J38" s="256"/>
      <c r="K38" s="256"/>
      <c r="L38" s="265"/>
      <c r="M38" s="262"/>
      <c r="N38" s="208" t="s">
        <v>537</v>
      </c>
    </row>
    <row r="39" spans="1:14" s="76" customFormat="1" ht="30" x14ac:dyDescent="0.25">
      <c r="A39" s="56"/>
      <c r="B39" s="244"/>
      <c r="C39" s="244"/>
      <c r="D39" s="244"/>
      <c r="E39" s="247"/>
      <c r="F39" s="268"/>
      <c r="G39" s="271"/>
      <c r="H39" s="265"/>
      <c r="I39" s="347"/>
      <c r="J39" s="256"/>
      <c r="K39" s="256"/>
      <c r="L39" s="265"/>
      <c r="M39" s="262"/>
      <c r="N39" s="208" t="s">
        <v>538</v>
      </c>
    </row>
    <row r="40" spans="1:14" s="76" customFormat="1" x14ac:dyDescent="0.25">
      <c r="A40" s="56"/>
      <c r="B40" s="244"/>
      <c r="C40" s="244"/>
      <c r="D40" s="244"/>
      <c r="E40" s="247"/>
      <c r="F40" s="268"/>
      <c r="G40" s="271"/>
      <c r="H40" s="265"/>
      <c r="I40" s="347"/>
      <c r="J40" s="256"/>
      <c r="K40" s="256"/>
      <c r="L40" s="265"/>
      <c r="M40" s="262"/>
      <c r="N40" s="205"/>
    </row>
    <row r="41" spans="1:14" s="76" customFormat="1" ht="30" x14ac:dyDescent="0.25">
      <c r="A41" s="56"/>
      <c r="B41" s="244"/>
      <c r="C41" s="244"/>
      <c r="D41" s="244"/>
      <c r="E41" s="247"/>
      <c r="F41" s="268"/>
      <c r="G41" s="271"/>
      <c r="H41" s="265"/>
      <c r="I41" s="347"/>
      <c r="J41" s="256"/>
      <c r="K41" s="256"/>
      <c r="L41" s="265"/>
      <c r="M41" s="262"/>
      <c r="N41" s="205" t="s">
        <v>539</v>
      </c>
    </row>
    <row r="42" spans="1:14" s="76" customFormat="1" ht="30" x14ac:dyDescent="0.25">
      <c r="A42" s="56"/>
      <c r="B42" s="244"/>
      <c r="C42" s="244"/>
      <c r="D42" s="244"/>
      <c r="E42" s="247"/>
      <c r="F42" s="268"/>
      <c r="G42" s="271"/>
      <c r="H42" s="265"/>
      <c r="I42" s="347"/>
      <c r="J42" s="256"/>
      <c r="K42" s="256"/>
      <c r="L42" s="265"/>
      <c r="M42" s="262"/>
      <c r="N42" s="208" t="s">
        <v>540</v>
      </c>
    </row>
    <row r="43" spans="1:14" s="76" customFormat="1" x14ac:dyDescent="0.25">
      <c r="A43" s="56"/>
      <c r="B43" s="244"/>
      <c r="C43" s="244"/>
      <c r="D43" s="244"/>
      <c r="E43" s="247"/>
      <c r="F43" s="268"/>
      <c r="G43" s="271"/>
      <c r="H43" s="265"/>
      <c r="I43" s="347"/>
      <c r="J43" s="256"/>
      <c r="K43" s="256"/>
      <c r="L43" s="265"/>
      <c r="M43" s="262"/>
      <c r="N43" s="208" t="s">
        <v>541</v>
      </c>
    </row>
    <row r="44" spans="1:14" s="76" customFormat="1" x14ac:dyDescent="0.25">
      <c r="A44" s="56"/>
      <c r="B44" s="244"/>
      <c r="C44" s="244"/>
      <c r="D44" s="244"/>
      <c r="E44" s="247"/>
      <c r="F44" s="268"/>
      <c r="G44" s="271"/>
      <c r="H44" s="265"/>
      <c r="I44" s="347"/>
      <c r="J44" s="256"/>
      <c r="K44" s="256"/>
      <c r="L44" s="265"/>
      <c r="M44" s="262"/>
      <c r="N44" s="208" t="s">
        <v>542</v>
      </c>
    </row>
    <row r="45" spans="1:14" s="76" customFormat="1" x14ac:dyDescent="0.25">
      <c r="A45" s="56"/>
      <c r="B45" s="244"/>
      <c r="C45" s="244"/>
      <c r="D45" s="244"/>
      <c r="E45" s="247"/>
      <c r="F45" s="268"/>
      <c r="G45" s="271"/>
      <c r="H45" s="265"/>
      <c r="I45" s="347"/>
      <c r="J45" s="256"/>
      <c r="K45" s="256"/>
      <c r="L45" s="265"/>
      <c r="M45" s="262"/>
      <c r="N45" s="208" t="s">
        <v>543</v>
      </c>
    </row>
    <row r="46" spans="1:14" s="76" customFormat="1" x14ac:dyDescent="0.25">
      <c r="A46" s="56"/>
      <c r="B46" s="244"/>
      <c r="C46" s="244"/>
      <c r="D46" s="244"/>
      <c r="E46" s="247"/>
      <c r="F46" s="268"/>
      <c r="G46" s="271"/>
      <c r="H46" s="265"/>
      <c r="I46" s="347"/>
      <c r="J46" s="256"/>
      <c r="K46" s="256"/>
      <c r="L46" s="265"/>
      <c r="M46" s="262"/>
      <c r="N46" s="205" t="s">
        <v>34</v>
      </c>
    </row>
    <row r="47" spans="1:14" s="76" customFormat="1" x14ac:dyDescent="0.25">
      <c r="A47" s="56"/>
      <c r="B47" s="244"/>
      <c r="C47" s="244"/>
      <c r="D47" s="244"/>
      <c r="E47" s="247"/>
      <c r="F47" s="268"/>
      <c r="G47" s="271"/>
      <c r="H47" s="265"/>
      <c r="I47" s="347"/>
      <c r="J47" s="256"/>
      <c r="K47" s="256"/>
      <c r="L47" s="265"/>
      <c r="M47" s="262"/>
      <c r="N47" s="208" t="s">
        <v>544</v>
      </c>
    </row>
    <row r="48" spans="1:14" s="76" customFormat="1" x14ac:dyDescent="0.25">
      <c r="A48" s="56"/>
      <c r="B48" s="244"/>
      <c r="C48" s="244"/>
      <c r="D48" s="244"/>
      <c r="E48" s="247"/>
      <c r="F48" s="268"/>
      <c r="G48" s="271"/>
      <c r="H48" s="265"/>
      <c r="I48" s="347"/>
      <c r="J48" s="256"/>
      <c r="K48" s="256"/>
      <c r="L48" s="265"/>
      <c r="M48" s="262"/>
      <c r="N48" s="205"/>
    </row>
    <row r="49" spans="1:25" s="76" customFormat="1" x14ac:dyDescent="0.25">
      <c r="A49" s="56"/>
      <c r="B49" s="244"/>
      <c r="C49" s="244"/>
      <c r="D49" s="244"/>
      <c r="E49" s="247"/>
      <c r="F49" s="268"/>
      <c r="G49" s="271"/>
      <c r="H49" s="265"/>
      <c r="I49" s="347"/>
      <c r="J49" s="256"/>
      <c r="K49" s="256"/>
      <c r="L49" s="265"/>
      <c r="M49" s="262"/>
      <c r="N49" s="208" t="s">
        <v>545</v>
      </c>
    </row>
    <row r="50" spans="1:25" s="76" customFormat="1" x14ac:dyDescent="0.25">
      <c r="A50" s="56"/>
      <c r="B50" s="244"/>
      <c r="C50" s="244"/>
      <c r="D50" s="244"/>
      <c r="E50" s="247"/>
      <c r="F50" s="268"/>
      <c r="G50" s="271"/>
      <c r="H50" s="265"/>
      <c r="I50" s="347"/>
      <c r="J50" s="256"/>
      <c r="K50" s="256"/>
      <c r="L50" s="265"/>
      <c r="M50" s="262"/>
      <c r="N50" s="205"/>
    </row>
    <row r="51" spans="1:25" s="76" customFormat="1" ht="30" x14ac:dyDescent="0.25">
      <c r="A51" s="56"/>
      <c r="B51" s="244"/>
      <c r="C51" s="244"/>
      <c r="D51" s="244"/>
      <c r="E51" s="247"/>
      <c r="F51" s="268"/>
      <c r="G51" s="271"/>
      <c r="H51" s="265"/>
      <c r="I51" s="347"/>
      <c r="J51" s="256"/>
      <c r="K51" s="256"/>
      <c r="L51" s="265"/>
      <c r="M51" s="262"/>
      <c r="N51" s="208" t="s">
        <v>546</v>
      </c>
    </row>
    <row r="52" spans="1:25" s="76" customFormat="1" x14ac:dyDescent="0.25">
      <c r="A52" s="56"/>
      <c r="B52" s="244"/>
      <c r="C52" s="244"/>
      <c r="D52" s="244"/>
      <c r="E52" s="247"/>
      <c r="F52" s="268"/>
      <c r="G52" s="271"/>
      <c r="H52" s="265"/>
      <c r="I52" s="347"/>
      <c r="J52" s="256"/>
      <c r="K52" s="256"/>
      <c r="L52" s="265"/>
      <c r="M52" s="262"/>
      <c r="N52" s="205"/>
    </row>
    <row r="53" spans="1:25" s="76" customFormat="1" ht="30" x14ac:dyDescent="0.25">
      <c r="A53" s="56">
        <v>15</v>
      </c>
      <c r="B53" s="245"/>
      <c r="C53" s="245"/>
      <c r="D53" s="245"/>
      <c r="E53" s="248"/>
      <c r="F53" s="269"/>
      <c r="G53" s="272"/>
      <c r="H53" s="266"/>
      <c r="I53" s="348"/>
      <c r="J53" s="257"/>
      <c r="K53" s="257"/>
      <c r="L53" s="266"/>
      <c r="M53" s="263"/>
      <c r="N53" s="208" t="s">
        <v>547</v>
      </c>
    </row>
    <row r="54" spans="1:25" s="66" customFormat="1" x14ac:dyDescent="0.25">
      <c r="A54" s="82"/>
      <c r="B54" s="102"/>
      <c r="C54" s="102"/>
      <c r="D54" s="103">
        <v>3</v>
      </c>
      <c r="E54" s="288" t="s">
        <v>29</v>
      </c>
      <c r="F54" s="288"/>
      <c r="G54" s="175">
        <v>2</v>
      </c>
      <c r="H54" s="104"/>
      <c r="I54" s="77"/>
      <c r="J54" s="104">
        <f>SUM(J55:J62)/COUNTA(J55:J62)*G54</f>
        <v>1.5599999999999998</v>
      </c>
      <c r="K54" s="119">
        <f>+J54/G54</f>
        <v>0.77999999999999992</v>
      </c>
      <c r="L54" s="106"/>
      <c r="M54" s="117"/>
      <c r="N54" s="118"/>
    </row>
    <row r="55" spans="1:25" s="76" customFormat="1" ht="90" x14ac:dyDescent="0.25">
      <c r="A55" s="56"/>
      <c r="B55" s="243"/>
      <c r="C55" s="243"/>
      <c r="D55" s="243"/>
      <c r="E55" s="246" t="s">
        <v>3</v>
      </c>
      <c r="F55" s="267" t="s">
        <v>108</v>
      </c>
      <c r="G55" s="279">
        <f>2/3</f>
        <v>0.66666666666666663</v>
      </c>
      <c r="H55" s="255" t="s">
        <v>11</v>
      </c>
      <c r="I55" s="346" t="s">
        <v>79</v>
      </c>
      <c r="J55" s="255">
        <f>IF(H55="Y/T",IF(I55="Ya",1,IF(I55="Tidak",0,"Error")),IF(H55="A/B/C",IF(I55="A",1,IF(I55="B",0.5,IF(I55="C",0,"Error"))),IF(H55="A/B/C/D",IF(I55="A",1,IF(I55="B",0.67,IF(I55="C",0.33,IF(I55="D",0,"Error")))),IF(H55="A/B/C/D/E",IF(I55="A",1,IF(I55="B",0.75,IF(I55="C",0.5,IF(I55="D",0.25,IF(I55="E",0,"Error")))))))))</f>
        <v>1</v>
      </c>
      <c r="K55" s="255" t="s">
        <v>261</v>
      </c>
      <c r="L55" s="258" t="s">
        <v>321</v>
      </c>
      <c r="M55" s="261" t="s">
        <v>573</v>
      </c>
      <c r="N55" s="206" t="s">
        <v>571</v>
      </c>
    </row>
    <row r="56" spans="1:25" s="76" customFormat="1" ht="45" x14ac:dyDescent="0.25">
      <c r="A56" s="56"/>
      <c r="B56" s="245"/>
      <c r="C56" s="245"/>
      <c r="D56" s="245"/>
      <c r="E56" s="248"/>
      <c r="F56" s="269"/>
      <c r="G56" s="281"/>
      <c r="H56" s="257"/>
      <c r="I56" s="348"/>
      <c r="J56" s="257"/>
      <c r="K56" s="257"/>
      <c r="L56" s="260"/>
      <c r="M56" s="263"/>
      <c r="N56" s="210" t="s">
        <v>572</v>
      </c>
      <c r="Y56" s="211"/>
    </row>
    <row r="57" spans="1:25" s="76" customFormat="1" ht="30" x14ac:dyDescent="0.25">
      <c r="A57" s="56"/>
      <c r="B57" s="243"/>
      <c r="C57" s="243"/>
      <c r="D57" s="243"/>
      <c r="E57" s="246" t="s">
        <v>5</v>
      </c>
      <c r="F57" s="267" t="s">
        <v>109</v>
      </c>
      <c r="G57" s="279"/>
      <c r="H57" s="255" t="s">
        <v>11</v>
      </c>
      <c r="I57" s="346" t="s">
        <v>80</v>
      </c>
      <c r="J57" s="255">
        <f>IF(H57="Y/T",IF(I57="Ya",1,IF(I57="Tidak",0,"Error")),IF(H57="A/B/C",IF(I57="A",1,IF(I57="B",0.5,IF(I57="C",0,"Error"))),IF(H57="A/B/C/D",IF(I57="A",1,IF(I57="B",0.67,IF(I57="C",0.33,IF(I57="D",0,"Error")))),IF(H57="A/B/C/D/E",IF(I57="A",1,IF(I57="B",0.75,IF(I57="C",0.5,IF(I57="D",0.25,IF(I57="E",0,"Error")))))))))</f>
        <v>0.67</v>
      </c>
      <c r="K57" s="255" t="s">
        <v>261</v>
      </c>
      <c r="L57" s="258" t="s">
        <v>322</v>
      </c>
      <c r="M57" s="261" t="s">
        <v>574</v>
      </c>
      <c r="N57" s="206" t="s">
        <v>567</v>
      </c>
      <c r="Y57" s="211"/>
    </row>
    <row r="58" spans="1:25" s="76" customFormat="1" ht="30" x14ac:dyDescent="0.25">
      <c r="A58" s="56"/>
      <c r="B58" s="244"/>
      <c r="C58" s="244"/>
      <c r="D58" s="244"/>
      <c r="E58" s="247"/>
      <c r="F58" s="268"/>
      <c r="G58" s="280"/>
      <c r="H58" s="256"/>
      <c r="I58" s="347"/>
      <c r="J58" s="256"/>
      <c r="K58" s="256"/>
      <c r="L58" s="259"/>
      <c r="M58" s="262"/>
      <c r="N58" s="206" t="s">
        <v>568</v>
      </c>
      <c r="Y58" s="211"/>
    </row>
    <row r="59" spans="1:25" s="76" customFormat="1" ht="45" x14ac:dyDescent="0.25">
      <c r="A59" s="56"/>
      <c r="B59" s="244"/>
      <c r="C59" s="244"/>
      <c r="D59" s="244"/>
      <c r="E59" s="247"/>
      <c r="F59" s="268"/>
      <c r="G59" s="280"/>
      <c r="H59" s="256"/>
      <c r="I59" s="347"/>
      <c r="J59" s="256"/>
      <c r="K59" s="256"/>
      <c r="L59" s="259"/>
      <c r="M59" s="262"/>
      <c r="N59" s="206" t="s">
        <v>569</v>
      </c>
      <c r="Y59" s="211"/>
    </row>
    <row r="60" spans="1:25" s="76" customFormat="1" ht="30" x14ac:dyDescent="0.25">
      <c r="A60" s="56"/>
      <c r="B60" s="245"/>
      <c r="C60" s="245"/>
      <c r="D60" s="245"/>
      <c r="E60" s="248"/>
      <c r="F60" s="269"/>
      <c r="G60" s="281"/>
      <c r="H60" s="257"/>
      <c r="I60" s="348"/>
      <c r="J60" s="257"/>
      <c r="K60" s="257"/>
      <c r="L60" s="260"/>
      <c r="M60" s="263"/>
      <c r="N60" s="206" t="s">
        <v>570</v>
      </c>
    </row>
    <row r="61" spans="1:25" s="76" customFormat="1" ht="75" x14ac:dyDescent="0.25">
      <c r="A61" s="56"/>
      <c r="B61" s="243"/>
      <c r="C61" s="243"/>
      <c r="D61" s="243"/>
      <c r="E61" s="246" t="s">
        <v>7</v>
      </c>
      <c r="F61" s="267" t="s">
        <v>110</v>
      </c>
      <c r="G61" s="270"/>
      <c r="H61" s="255" t="s">
        <v>11</v>
      </c>
      <c r="I61" s="346" t="s">
        <v>80</v>
      </c>
      <c r="J61" s="255">
        <f>IF(H61="Y/T",IF(I61="Ya",1,IF(I61="Tidak",0,"Error")),IF(H61="A/B/C",IF(I61="A",1,IF(I61="B",0.5,IF(I61="C",0,"Error"))),IF(H61="A/B/C/D",IF(I61="A",1,IF(I61="B",0.67,IF(I61="C",0.33,IF(I61="D",0,"Error")))),IF(H61="A/B/C/D/E",IF(I61="A",1,IF(I61="B",0.75,IF(I61="C",0.5,IF(I61="D",0.25,IF(I61="E",0,"Error")))))))))</f>
        <v>0.67</v>
      </c>
      <c r="K61" s="255" t="s">
        <v>261</v>
      </c>
      <c r="L61" s="258" t="s">
        <v>323</v>
      </c>
      <c r="M61" s="261" t="s">
        <v>575</v>
      </c>
      <c r="N61" s="206" t="s">
        <v>564</v>
      </c>
    </row>
    <row r="62" spans="1:25" s="76" customFormat="1" ht="30" x14ac:dyDescent="0.25">
      <c r="A62" s="56"/>
      <c r="B62" s="244"/>
      <c r="C62" s="244"/>
      <c r="D62" s="244"/>
      <c r="E62" s="247"/>
      <c r="F62" s="268"/>
      <c r="G62" s="271"/>
      <c r="H62" s="256"/>
      <c r="I62" s="347"/>
      <c r="J62" s="256"/>
      <c r="K62" s="256"/>
      <c r="L62" s="259"/>
      <c r="M62" s="262"/>
      <c r="N62" s="206" t="s">
        <v>565</v>
      </c>
    </row>
    <row r="63" spans="1:25" s="76" customFormat="1" ht="144" customHeight="1" x14ac:dyDescent="0.25">
      <c r="A63" s="56"/>
      <c r="B63" s="245"/>
      <c r="C63" s="245"/>
      <c r="D63" s="245"/>
      <c r="E63" s="248"/>
      <c r="F63" s="269"/>
      <c r="G63" s="272"/>
      <c r="H63" s="257"/>
      <c r="I63" s="348"/>
      <c r="J63" s="257"/>
      <c r="K63" s="257"/>
      <c r="L63" s="260"/>
      <c r="M63" s="263"/>
      <c r="N63" s="212" t="s">
        <v>566</v>
      </c>
    </row>
    <row r="64" spans="1:25" s="66" customFormat="1" x14ac:dyDescent="0.25">
      <c r="A64" s="82">
        <v>24</v>
      </c>
      <c r="B64" s="102"/>
      <c r="C64" s="102"/>
      <c r="D64" s="103">
        <v>4</v>
      </c>
      <c r="E64" s="288" t="s">
        <v>90</v>
      </c>
      <c r="F64" s="288"/>
      <c r="G64" s="175">
        <v>3</v>
      </c>
      <c r="H64" s="104"/>
      <c r="I64" s="77"/>
      <c r="J64" s="104">
        <f>SUM(J65:J102)/COUNTA(J65:J102)*G64</f>
        <v>2.25</v>
      </c>
      <c r="K64" s="105">
        <f>+J64/G64</f>
        <v>0.75</v>
      </c>
      <c r="L64" s="106"/>
      <c r="M64" s="117"/>
      <c r="N64" s="118"/>
    </row>
    <row r="65" spans="1:14" s="76" customFormat="1" ht="30" x14ac:dyDescent="0.25">
      <c r="A65" s="56"/>
      <c r="B65" s="243"/>
      <c r="C65" s="243"/>
      <c r="D65" s="243"/>
      <c r="E65" s="246" t="s">
        <v>3</v>
      </c>
      <c r="F65" s="249" t="s">
        <v>263</v>
      </c>
      <c r="G65" s="252"/>
      <c r="H65" s="264" t="s">
        <v>8</v>
      </c>
      <c r="I65" s="346" t="s">
        <v>78</v>
      </c>
      <c r="J65" s="255">
        <f>IF(H65="Y/T",IF(I65="Ya",1,IF(I65="Tidak",0,"Error")),IF(H65="A/B/C",IF(I65="A",1,IF(I65="B",0.5,IF(I65="C",0,"Error"))),IF(H65="A/B/C/D",IF(I65="A",1,IF(I65="B",0.67,IF(I65="C",0.33,IF(I65="D",0,"Error")))),IF(H65="A/B/C/D/E",IF(I65="A",1,IF(I65="B",0.75,IF(I65="C",0.5,IF(I65="D",0.25,IF(I65="E",0,"Error")))))))))</f>
        <v>1</v>
      </c>
      <c r="K65" s="255" t="s">
        <v>261</v>
      </c>
      <c r="L65" s="258" t="s">
        <v>111</v>
      </c>
      <c r="M65" s="261" t="s">
        <v>576</v>
      </c>
      <c r="N65" s="204" t="s">
        <v>579</v>
      </c>
    </row>
    <row r="66" spans="1:14" s="76" customFormat="1" ht="30" x14ac:dyDescent="0.25">
      <c r="A66" s="56"/>
      <c r="B66" s="244"/>
      <c r="C66" s="244"/>
      <c r="D66" s="244"/>
      <c r="E66" s="247"/>
      <c r="F66" s="250"/>
      <c r="G66" s="253"/>
      <c r="H66" s="265"/>
      <c r="I66" s="347"/>
      <c r="J66" s="256"/>
      <c r="K66" s="256"/>
      <c r="L66" s="259"/>
      <c r="M66" s="262"/>
      <c r="N66" s="208" t="s">
        <v>580</v>
      </c>
    </row>
    <row r="67" spans="1:14" s="76" customFormat="1" ht="30" x14ac:dyDescent="0.25">
      <c r="A67" s="56"/>
      <c r="B67" s="244"/>
      <c r="C67" s="244"/>
      <c r="D67" s="244"/>
      <c r="E67" s="247"/>
      <c r="F67" s="250"/>
      <c r="G67" s="253"/>
      <c r="H67" s="265"/>
      <c r="I67" s="347"/>
      <c r="J67" s="256"/>
      <c r="K67" s="256"/>
      <c r="L67" s="259"/>
      <c r="M67" s="262"/>
      <c r="N67" s="208" t="s">
        <v>581</v>
      </c>
    </row>
    <row r="68" spans="1:14" s="76" customFormat="1" ht="30" x14ac:dyDescent="0.25">
      <c r="A68" s="56"/>
      <c r="B68" s="244"/>
      <c r="C68" s="244"/>
      <c r="D68" s="244"/>
      <c r="E68" s="247"/>
      <c r="F68" s="250"/>
      <c r="G68" s="253"/>
      <c r="H68" s="265"/>
      <c r="I68" s="347"/>
      <c r="J68" s="256"/>
      <c r="K68" s="256"/>
      <c r="L68" s="259"/>
      <c r="M68" s="262"/>
      <c r="N68" s="208" t="s">
        <v>582</v>
      </c>
    </row>
    <row r="69" spans="1:14" s="76" customFormat="1" x14ac:dyDescent="0.25">
      <c r="A69" s="56"/>
      <c r="B69" s="244"/>
      <c r="C69" s="244"/>
      <c r="D69" s="244"/>
      <c r="E69" s="247"/>
      <c r="F69" s="250"/>
      <c r="G69" s="253"/>
      <c r="H69" s="265"/>
      <c r="I69" s="347"/>
      <c r="J69" s="256"/>
      <c r="K69" s="256"/>
      <c r="L69" s="259"/>
      <c r="M69" s="262"/>
      <c r="N69" s="208" t="s">
        <v>583</v>
      </c>
    </row>
    <row r="70" spans="1:14" s="76" customFormat="1" ht="30" x14ac:dyDescent="0.25">
      <c r="A70" s="56"/>
      <c r="B70" s="244"/>
      <c r="C70" s="244"/>
      <c r="D70" s="244"/>
      <c r="E70" s="247"/>
      <c r="F70" s="250"/>
      <c r="G70" s="253"/>
      <c r="H70" s="265"/>
      <c r="I70" s="347"/>
      <c r="J70" s="256"/>
      <c r="K70" s="256"/>
      <c r="L70" s="259"/>
      <c r="M70" s="262"/>
      <c r="N70" s="208" t="s">
        <v>584</v>
      </c>
    </row>
    <row r="71" spans="1:14" s="76" customFormat="1" ht="30" x14ac:dyDescent="0.25">
      <c r="A71" s="56">
        <v>25</v>
      </c>
      <c r="B71" s="245"/>
      <c r="C71" s="245"/>
      <c r="D71" s="245"/>
      <c r="E71" s="248"/>
      <c r="F71" s="251"/>
      <c r="G71" s="254"/>
      <c r="H71" s="266"/>
      <c r="I71" s="348"/>
      <c r="J71" s="257"/>
      <c r="K71" s="257"/>
      <c r="L71" s="260"/>
      <c r="M71" s="263"/>
      <c r="N71" s="208" t="s">
        <v>585</v>
      </c>
    </row>
    <row r="72" spans="1:14" s="76" customFormat="1" x14ac:dyDescent="0.25">
      <c r="A72" s="56"/>
      <c r="B72" s="243"/>
      <c r="C72" s="243"/>
      <c r="D72" s="243"/>
      <c r="E72" s="246" t="s">
        <v>5</v>
      </c>
      <c r="F72" s="249" t="s">
        <v>112</v>
      </c>
      <c r="G72" s="276"/>
      <c r="H72" s="264" t="s">
        <v>4</v>
      </c>
      <c r="I72" s="346" t="s">
        <v>80</v>
      </c>
      <c r="J72" s="255">
        <f>IF(H72="Y/T",IF(I72="Ya",1,IF(I72="Tidak",0,"Error")),IF(H72="A/B/C",IF(I72="A",1,IF(I72="B",0.5,IF(I72="C",0,"Error"))),IF(H72="A/B/C/D",IF(I72="A",1,IF(I72="B",0.67,IF(I72="C",0.33,IF(I72="D",0,"Error")))),IF(H72="A/B/C/D/E",IF(I72="A",1,IF(I72="B",0.75,IF(I72="C",0.5,IF(I72="D",0.25,IF(I72="E",0,"Error")))))))))</f>
        <v>0.5</v>
      </c>
      <c r="K72" s="273" t="s">
        <v>261</v>
      </c>
      <c r="L72" s="258" t="s">
        <v>324</v>
      </c>
      <c r="M72" s="261" t="s">
        <v>577</v>
      </c>
      <c r="N72" s="204" t="s">
        <v>586</v>
      </c>
    </row>
    <row r="73" spans="1:14" s="76" customFormat="1" ht="30" x14ac:dyDescent="0.25">
      <c r="A73" s="56"/>
      <c r="B73" s="244"/>
      <c r="C73" s="244"/>
      <c r="D73" s="244"/>
      <c r="E73" s="247"/>
      <c r="F73" s="250"/>
      <c r="G73" s="277"/>
      <c r="H73" s="265"/>
      <c r="I73" s="347"/>
      <c r="J73" s="256"/>
      <c r="K73" s="274"/>
      <c r="L73" s="259"/>
      <c r="M73" s="262"/>
      <c r="N73" s="208" t="s">
        <v>587</v>
      </c>
    </row>
    <row r="74" spans="1:14" s="76" customFormat="1" ht="30" x14ac:dyDescent="0.25">
      <c r="A74" s="56"/>
      <c r="B74" s="244"/>
      <c r="C74" s="244"/>
      <c r="D74" s="244"/>
      <c r="E74" s="247"/>
      <c r="F74" s="250"/>
      <c r="G74" s="277"/>
      <c r="H74" s="265"/>
      <c r="I74" s="347"/>
      <c r="J74" s="256"/>
      <c r="K74" s="274"/>
      <c r="L74" s="259"/>
      <c r="M74" s="262"/>
      <c r="N74" s="208" t="s">
        <v>588</v>
      </c>
    </row>
    <row r="75" spans="1:14" s="76" customFormat="1" ht="30" x14ac:dyDescent="0.25">
      <c r="A75" s="56"/>
      <c r="B75" s="244"/>
      <c r="C75" s="244"/>
      <c r="D75" s="244"/>
      <c r="E75" s="247"/>
      <c r="F75" s="250"/>
      <c r="G75" s="277"/>
      <c r="H75" s="265"/>
      <c r="I75" s="347"/>
      <c r="J75" s="256"/>
      <c r="K75" s="274"/>
      <c r="L75" s="259"/>
      <c r="M75" s="262"/>
      <c r="N75" s="208" t="s">
        <v>589</v>
      </c>
    </row>
    <row r="76" spans="1:14" s="76" customFormat="1" ht="30" x14ac:dyDescent="0.25">
      <c r="A76" s="56"/>
      <c r="B76" s="244"/>
      <c r="C76" s="244"/>
      <c r="D76" s="244"/>
      <c r="E76" s="247"/>
      <c r="F76" s="250"/>
      <c r="G76" s="277"/>
      <c r="H76" s="265"/>
      <c r="I76" s="347"/>
      <c r="J76" s="256"/>
      <c r="K76" s="274"/>
      <c r="L76" s="259"/>
      <c r="M76" s="262"/>
      <c r="N76" s="208" t="s">
        <v>590</v>
      </c>
    </row>
    <row r="77" spans="1:14" s="76" customFormat="1" ht="30" x14ac:dyDescent="0.25">
      <c r="A77" s="56"/>
      <c r="B77" s="245"/>
      <c r="C77" s="245"/>
      <c r="D77" s="245"/>
      <c r="E77" s="248"/>
      <c r="F77" s="251"/>
      <c r="G77" s="278"/>
      <c r="H77" s="266"/>
      <c r="I77" s="348"/>
      <c r="J77" s="257"/>
      <c r="K77" s="275"/>
      <c r="L77" s="260"/>
      <c r="M77" s="263"/>
      <c r="N77" s="208" t="s">
        <v>591</v>
      </c>
    </row>
    <row r="78" spans="1:14" s="76" customFormat="1" ht="45" x14ac:dyDescent="0.25">
      <c r="A78" s="56"/>
      <c r="B78" s="243"/>
      <c r="C78" s="243"/>
      <c r="D78" s="243"/>
      <c r="E78" s="246" t="s">
        <v>7</v>
      </c>
      <c r="F78" s="267" t="s">
        <v>33</v>
      </c>
      <c r="G78" s="252"/>
      <c r="H78" s="264" t="s">
        <v>4</v>
      </c>
      <c r="I78" s="346" t="s">
        <v>80</v>
      </c>
      <c r="J78" s="255">
        <f>IF(H78="Y/T",IF(I78="Ya",1,IF(I78="Tidak",0,"Error")),IF(H78="A/B/C",IF(I78="A",1,IF(I78="B",0.5,IF(I78="C",0,"Error"))),IF(H78="A/B/C/D",IF(I78="A",1,IF(I78="B",0.67,IF(I78="C",0.33,IF(I78="D",0,"Error")))),IF(H78="A/B/C/D/E",IF(I78="A",1,IF(I78="B",0.75,IF(I78="C",0.5,IF(I78="D",0.25,IF(I78="E",0,"Error")))))))))</f>
        <v>0.5</v>
      </c>
      <c r="K78" s="255" t="s">
        <v>261</v>
      </c>
      <c r="L78" s="258" t="s">
        <v>325</v>
      </c>
      <c r="M78" s="261" t="s">
        <v>578</v>
      </c>
      <c r="N78" s="204" t="s">
        <v>592</v>
      </c>
    </row>
    <row r="79" spans="1:14" s="76" customFormat="1" ht="30" x14ac:dyDescent="0.25">
      <c r="A79" s="56"/>
      <c r="B79" s="244"/>
      <c r="C79" s="244"/>
      <c r="D79" s="244"/>
      <c r="E79" s="247"/>
      <c r="F79" s="268"/>
      <c r="G79" s="253"/>
      <c r="H79" s="265"/>
      <c r="I79" s="347"/>
      <c r="J79" s="256"/>
      <c r="K79" s="256"/>
      <c r="L79" s="259"/>
      <c r="M79" s="262"/>
      <c r="N79" s="208" t="s">
        <v>593</v>
      </c>
    </row>
    <row r="80" spans="1:14" s="76" customFormat="1" ht="45" x14ac:dyDescent="0.25">
      <c r="A80" s="56"/>
      <c r="B80" s="244"/>
      <c r="C80" s="244"/>
      <c r="D80" s="244"/>
      <c r="E80" s="247"/>
      <c r="F80" s="268"/>
      <c r="G80" s="253"/>
      <c r="H80" s="265"/>
      <c r="I80" s="347"/>
      <c r="J80" s="256"/>
      <c r="K80" s="256"/>
      <c r="L80" s="259"/>
      <c r="M80" s="262"/>
      <c r="N80" s="208" t="s">
        <v>594</v>
      </c>
    </row>
    <row r="81" spans="1:14" s="76" customFormat="1" ht="45" x14ac:dyDescent="0.25">
      <c r="A81" s="56"/>
      <c r="B81" s="244"/>
      <c r="C81" s="244"/>
      <c r="D81" s="244"/>
      <c r="E81" s="247"/>
      <c r="F81" s="268"/>
      <c r="G81" s="253"/>
      <c r="H81" s="265"/>
      <c r="I81" s="347"/>
      <c r="J81" s="256"/>
      <c r="K81" s="256"/>
      <c r="L81" s="259"/>
      <c r="M81" s="262"/>
      <c r="N81" s="208" t="s">
        <v>595</v>
      </c>
    </row>
    <row r="82" spans="1:14" s="76" customFormat="1" ht="45" x14ac:dyDescent="0.25">
      <c r="A82" s="56"/>
      <c r="B82" s="244"/>
      <c r="C82" s="244"/>
      <c r="D82" s="244"/>
      <c r="E82" s="247"/>
      <c r="F82" s="268"/>
      <c r="G82" s="253"/>
      <c r="H82" s="265"/>
      <c r="I82" s="347"/>
      <c r="J82" s="256"/>
      <c r="K82" s="256"/>
      <c r="L82" s="259"/>
      <c r="M82" s="262"/>
      <c r="N82" s="208" t="s">
        <v>596</v>
      </c>
    </row>
    <row r="83" spans="1:14" s="76" customFormat="1" ht="30" x14ac:dyDescent="0.25">
      <c r="A83" s="56"/>
      <c r="B83" s="244"/>
      <c r="C83" s="244"/>
      <c r="D83" s="244"/>
      <c r="E83" s="247"/>
      <c r="F83" s="268"/>
      <c r="G83" s="253"/>
      <c r="H83" s="265"/>
      <c r="I83" s="347"/>
      <c r="J83" s="256"/>
      <c r="K83" s="256"/>
      <c r="L83" s="259"/>
      <c r="M83" s="262"/>
      <c r="N83" s="208" t="s">
        <v>597</v>
      </c>
    </row>
    <row r="84" spans="1:14" s="76" customFormat="1" ht="45" x14ac:dyDescent="0.25">
      <c r="A84" s="56"/>
      <c r="B84" s="244"/>
      <c r="C84" s="244"/>
      <c r="D84" s="244"/>
      <c r="E84" s="247"/>
      <c r="F84" s="268"/>
      <c r="G84" s="253"/>
      <c r="H84" s="265"/>
      <c r="I84" s="347"/>
      <c r="J84" s="256"/>
      <c r="K84" s="256"/>
      <c r="L84" s="259"/>
      <c r="M84" s="262"/>
      <c r="N84" s="208" t="s">
        <v>598</v>
      </c>
    </row>
    <row r="85" spans="1:14" s="76" customFormat="1" ht="45" x14ac:dyDescent="0.25">
      <c r="A85" s="56"/>
      <c r="B85" s="244"/>
      <c r="C85" s="244"/>
      <c r="D85" s="244"/>
      <c r="E85" s="247"/>
      <c r="F85" s="268"/>
      <c r="G85" s="253"/>
      <c r="H85" s="265"/>
      <c r="I85" s="347"/>
      <c r="J85" s="256"/>
      <c r="K85" s="256"/>
      <c r="L85" s="259"/>
      <c r="M85" s="262"/>
      <c r="N85" s="208" t="s">
        <v>599</v>
      </c>
    </row>
    <row r="86" spans="1:14" s="76" customFormat="1" x14ac:dyDescent="0.25">
      <c r="A86" s="56"/>
      <c r="B86" s="244"/>
      <c r="C86" s="244"/>
      <c r="D86" s="244"/>
      <c r="E86" s="247"/>
      <c r="F86" s="268"/>
      <c r="G86" s="253"/>
      <c r="H86" s="265"/>
      <c r="I86" s="347"/>
      <c r="J86" s="256"/>
      <c r="K86" s="256"/>
      <c r="L86" s="259"/>
      <c r="M86" s="262"/>
      <c r="N86" s="208" t="s">
        <v>600</v>
      </c>
    </row>
    <row r="87" spans="1:14" s="76" customFormat="1" ht="30" x14ac:dyDescent="0.25">
      <c r="A87" s="56"/>
      <c r="B87" s="244"/>
      <c r="C87" s="244"/>
      <c r="D87" s="244"/>
      <c r="E87" s="247"/>
      <c r="F87" s="268"/>
      <c r="G87" s="253"/>
      <c r="H87" s="265"/>
      <c r="I87" s="347"/>
      <c r="J87" s="256"/>
      <c r="K87" s="256"/>
      <c r="L87" s="259"/>
      <c r="M87" s="262"/>
      <c r="N87" s="208" t="s">
        <v>601</v>
      </c>
    </row>
    <row r="88" spans="1:14" s="76" customFormat="1" ht="30" x14ac:dyDescent="0.25">
      <c r="A88" s="56"/>
      <c r="B88" s="244"/>
      <c r="C88" s="244"/>
      <c r="D88" s="244"/>
      <c r="E88" s="247"/>
      <c r="F88" s="268"/>
      <c r="G88" s="253"/>
      <c r="H88" s="265"/>
      <c r="I88" s="347"/>
      <c r="J88" s="256"/>
      <c r="K88" s="256"/>
      <c r="L88" s="259"/>
      <c r="M88" s="262"/>
      <c r="N88" s="208" t="s">
        <v>602</v>
      </c>
    </row>
    <row r="89" spans="1:14" s="76" customFormat="1" ht="45" x14ac:dyDescent="0.25">
      <c r="A89" s="56"/>
      <c r="B89" s="244"/>
      <c r="C89" s="244"/>
      <c r="D89" s="244"/>
      <c r="E89" s="247"/>
      <c r="F89" s="268"/>
      <c r="G89" s="253"/>
      <c r="H89" s="265"/>
      <c r="I89" s="347"/>
      <c r="J89" s="256"/>
      <c r="K89" s="256"/>
      <c r="L89" s="259"/>
      <c r="M89" s="262"/>
      <c r="N89" s="208" t="s">
        <v>603</v>
      </c>
    </row>
    <row r="90" spans="1:14" s="76" customFormat="1" ht="45" x14ac:dyDescent="0.25">
      <c r="A90" s="56"/>
      <c r="B90" s="244"/>
      <c r="C90" s="244"/>
      <c r="D90" s="244"/>
      <c r="E90" s="247"/>
      <c r="F90" s="268"/>
      <c r="G90" s="253"/>
      <c r="H90" s="265"/>
      <c r="I90" s="347"/>
      <c r="J90" s="256"/>
      <c r="K90" s="256"/>
      <c r="L90" s="259"/>
      <c r="M90" s="262"/>
      <c r="N90" s="208" t="s">
        <v>604</v>
      </c>
    </row>
    <row r="91" spans="1:14" s="76" customFormat="1" ht="45" x14ac:dyDescent="0.25">
      <c r="A91" s="56"/>
      <c r="B91" s="244"/>
      <c r="C91" s="244"/>
      <c r="D91" s="244"/>
      <c r="E91" s="247"/>
      <c r="F91" s="268"/>
      <c r="G91" s="253"/>
      <c r="H91" s="265"/>
      <c r="I91" s="347"/>
      <c r="J91" s="256"/>
      <c r="K91" s="256"/>
      <c r="L91" s="259"/>
      <c r="M91" s="262"/>
      <c r="N91" s="208" t="s">
        <v>605</v>
      </c>
    </row>
    <row r="92" spans="1:14" s="76" customFormat="1" ht="30" x14ac:dyDescent="0.25">
      <c r="A92" s="56"/>
      <c r="B92" s="244"/>
      <c r="C92" s="244"/>
      <c r="D92" s="244"/>
      <c r="E92" s="247"/>
      <c r="F92" s="268"/>
      <c r="G92" s="253"/>
      <c r="H92" s="265"/>
      <c r="I92" s="347"/>
      <c r="J92" s="256"/>
      <c r="K92" s="256"/>
      <c r="L92" s="259"/>
      <c r="M92" s="262"/>
      <c r="N92" s="208" t="s">
        <v>606</v>
      </c>
    </row>
    <row r="93" spans="1:14" s="76" customFormat="1" ht="30" x14ac:dyDescent="0.25">
      <c r="A93" s="56"/>
      <c r="B93" s="245"/>
      <c r="C93" s="245"/>
      <c r="D93" s="245"/>
      <c r="E93" s="248"/>
      <c r="F93" s="269"/>
      <c r="G93" s="254"/>
      <c r="H93" s="266"/>
      <c r="I93" s="348"/>
      <c r="J93" s="257"/>
      <c r="K93" s="257"/>
      <c r="L93" s="260"/>
      <c r="M93" s="263"/>
      <c r="N93" s="208" t="s">
        <v>607</v>
      </c>
    </row>
    <row r="94" spans="1:14" s="76" customFormat="1" ht="45" x14ac:dyDescent="0.25">
      <c r="A94" s="56"/>
      <c r="B94" s="243"/>
      <c r="C94" s="243"/>
      <c r="D94" s="243"/>
      <c r="E94" s="246" t="s">
        <v>9</v>
      </c>
      <c r="F94" s="267" t="s">
        <v>59</v>
      </c>
      <c r="G94" s="252"/>
      <c r="H94" s="255" t="s">
        <v>11</v>
      </c>
      <c r="I94" s="346" t="s">
        <v>79</v>
      </c>
      <c r="J94" s="255">
        <f>IF(H94="Y/T",IF(I94="Ya",1,IF(I94="Tidak",0,"Error")),IF(H94="A/B/C",IF(I94="A",1,IF(I94="B",0.5,IF(I94="C",0,"Error"))),IF(H94="A/B/C/D",IF(I94="A",1,IF(I94="B",0.67,IF(I94="C",0.33,IF(I94="D",0,"Error")))),IF(H94="A/B/C/D/E",IF(I94="A",1,IF(I94="B",0.75,IF(I94="C",0.5,IF(I94="D",0.25,IF(I94="E",0,"Error")))))))))</f>
        <v>1</v>
      </c>
      <c r="K94" s="255" t="s">
        <v>261</v>
      </c>
      <c r="L94" s="258" t="s">
        <v>326</v>
      </c>
      <c r="M94" s="261" t="s">
        <v>236</v>
      </c>
      <c r="N94" s="205" t="s">
        <v>608</v>
      </c>
    </row>
    <row r="95" spans="1:14" s="76" customFormat="1" ht="45" x14ac:dyDescent="0.25">
      <c r="A95" s="56"/>
      <c r="B95" s="244"/>
      <c r="C95" s="244"/>
      <c r="D95" s="244"/>
      <c r="E95" s="247"/>
      <c r="F95" s="268"/>
      <c r="G95" s="253"/>
      <c r="H95" s="256"/>
      <c r="I95" s="347"/>
      <c r="J95" s="256"/>
      <c r="K95" s="256"/>
      <c r="L95" s="259"/>
      <c r="M95" s="262"/>
      <c r="N95" s="208" t="s">
        <v>609</v>
      </c>
    </row>
    <row r="96" spans="1:14" s="76" customFormat="1" ht="45" x14ac:dyDescent="0.25">
      <c r="A96" s="56"/>
      <c r="B96" s="244"/>
      <c r="C96" s="244"/>
      <c r="D96" s="244"/>
      <c r="E96" s="247"/>
      <c r="F96" s="268"/>
      <c r="G96" s="253"/>
      <c r="H96" s="256"/>
      <c r="I96" s="347"/>
      <c r="J96" s="256"/>
      <c r="K96" s="256"/>
      <c r="L96" s="259"/>
      <c r="M96" s="262"/>
      <c r="N96" s="208" t="s">
        <v>610</v>
      </c>
    </row>
    <row r="97" spans="1:14" s="76" customFormat="1" ht="60" x14ac:dyDescent="0.25">
      <c r="A97" s="56"/>
      <c r="B97" s="244"/>
      <c r="C97" s="244"/>
      <c r="D97" s="244"/>
      <c r="E97" s="247"/>
      <c r="F97" s="268"/>
      <c r="G97" s="253"/>
      <c r="H97" s="256"/>
      <c r="I97" s="347"/>
      <c r="J97" s="256"/>
      <c r="K97" s="256"/>
      <c r="L97" s="259"/>
      <c r="M97" s="262"/>
      <c r="N97" s="208" t="s">
        <v>611</v>
      </c>
    </row>
    <row r="98" spans="1:14" s="76" customFormat="1" ht="45" x14ac:dyDescent="0.25">
      <c r="A98" s="56"/>
      <c r="B98" s="244"/>
      <c r="C98" s="244"/>
      <c r="D98" s="244"/>
      <c r="E98" s="247"/>
      <c r="F98" s="268"/>
      <c r="G98" s="253"/>
      <c r="H98" s="256"/>
      <c r="I98" s="347"/>
      <c r="J98" s="256"/>
      <c r="K98" s="256"/>
      <c r="L98" s="259"/>
      <c r="M98" s="262"/>
      <c r="N98" s="208" t="s">
        <v>612</v>
      </c>
    </row>
    <row r="99" spans="1:14" s="76" customFormat="1" ht="30" x14ac:dyDescent="0.25">
      <c r="A99" s="56"/>
      <c r="B99" s="244"/>
      <c r="C99" s="244"/>
      <c r="D99" s="244"/>
      <c r="E99" s="247"/>
      <c r="F99" s="268"/>
      <c r="G99" s="253"/>
      <c r="H99" s="256"/>
      <c r="I99" s="347"/>
      <c r="J99" s="256"/>
      <c r="K99" s="256"/>
      <c r="L99" s="259"/>
      <c r="M99" s="262"/>
      <c r="N99" s="208" t="s">
        <v>613</v>
      </c>
    </row>
    <row r="100" spans="1:14" s="76" customFormat="1" ht="75" x14ac:dyDescent="0.25">
      <c r="A100" s="56"/>
      <c r="B100" s="244"/>
      <c r="C100" s="244"/>
      <c r="D100" s="244"/>
      <c r="E100" s="247"/>
      <c r="F100" s="268"/>
      <c r="G100" s="253"/>
      <c r="H100" s="256"/>
      <c r="I100" s="347"/>
      <c r="J100" s="256"/>
      <c r="K100" s="256"/>
      <c r="L100" s="259"/>
      <c r="M100" s="262"/>
      <c r="N100" s="208" t="s">
        <v>614</v>
      </c>
    </row>
    <row r="101" spans="1:14" s="76" customFormat="1" ht="60" x14ac:dyDescent="0.25">
      <c r="A101" s="56"/>
      <c r="B101" s="244"/>
      <c r="C101" s="244"/>
      <c r="D101" s="244"/>
      <c r="E101" s="247"/>
      <c r="F101" s="268"/>
      <c r="G101" s="253"/>
      <c r="H101" s="256"/>
      <c r="I101" s="347"/>
      <c r="J101" s="256"/>
      <c r="K101" s="256"/>
      <c r="L101" s="259"/>
      <c r="M101" s="262"/>
      <c r="N101" s="208" t="s">
        <v>615</v>
      </c>
    </row>
    <row r="102" spans="1:14" s="76" customFormat="1" ht="60" x14ac:dyDescent="0.25">
      <c r="A102" s="56"/>
      <c r="B102" s="244"/>
      <c r="C102" s="244"/>
      <c r="D102" s="244"/>
      <c r="E102" s="247"/>
      <c r="F102" s="268"/>
      <c r="G102" s="253"/>
      <c r="H102" s="256"/>
      <c r="I102" s="347"/>
      <c r="J102" s="256"/>
      <c r="K102" s="256"/>
      <c r="L102" s="259"/>
      <c r="M102" s="262"/>
      <c r="N102" s="208" t="s">
        <v>616</v>
      </c>
    </row>
    <row r="103" spans="1:14" s="76" customFormat="1" ht="60" x14ac:dyDescent="0.25">
      <c r="A103" s="56"/>
      <c r="B103" s="245"/>
      <c r="C103" s="245"/>
      <c r="D103" s="245"/>
      <c r="E103" s="248"/>
      <c r="F103" s="269"/>
      <c r="G103" s="254"/>
      <c r="H103" s="257"/>
      <c r="I103" s="348"/>
      <c r="J103" s="257"/>
      <c r="K103" s="257"/>
      <c r="L103" s="260"/>
      <c r="M103" s="263"/>
      <c r="N103" s="208" t="s">
        <v>617</v>
      </c>
    </row>
    <row r="104" spans="1:14" s="66" customFormat="1" x14ac:dyDescent="0.25">
      <c r="A104" s="82">
        <v>36</v>
      </c>
      <c r="B104" s="94"/>
      <c r="C104" s="94" t="s">
        <v>19</v>
      </c>
      <c r="D104" s="95" t="s">
        <v>91</v>
      </c>
      <c r="E104" s="96"/>
      <c r="F104" s="97"/>
      <c r="G104" s="174">
        <v>7</v>
      </c>
      <c r="H104" s="98"/>
      <c r="I104" s="79"/>
      <c r="J104" s="98">
        <f>SUM(J105,J110,J119)</f>
        <v>5.416666666666667</v>
      </c>
      <c r="K104" s="99">
        <f>+J104/G104</f>
        <v>0.77380952380952384</v>
      </c>
      <c r="L104" s="100"/>
      <c r="M104" s="120"/>
      <c r="N104" s="121"/>
    </row>
    <row r="105" spans="1:14" s="66" customFormat="1" x14ac:dyDescent="0.25">
      <c r="A105" s="82">
        <v>58</v>
      </c>
      <c r="B105" s="102"/>
      <c r="C105" s="102"/>
      <c r="D105" s="103">
        <v>1</v>
      </c>
      <c r="E105" s="288" t="s">
        <v>92</v>
      </c>
      <c r="F105" s="288"/>
      <c r="G105" s="175">
        <v>2</v>
      </c>
      <c r="H105" s="104"/>
      <c r="I105" s="80"/>
      <c r="J105" s="104">
        <f>SUM(J106:J108)/COUNTA(J106:J108)*G105</f>
        <v>1.6666666666666667</v>
      </c>
      <c r="K105" s="105">
        <f>+J105/G105</f>
        <v>0.83333333333333337</v>
      </c>
      <c r="L105" s="106"/>
      <c r="M105" s="117"/>
      <c r="N105" s="118"/>
    </row>
    <row r="106" spans="1:14" s="76" customFormat="1" ht="135" x14ac:dyDescent="0.25">
      <c r="A106" s="56">
        <v>59</v>
      </c>
      <c r="B106" s="113"/>
      <c r="C106" s="113"/>
      <c r="D106" s="114"/>
      <c r="E106" s="115" t="s">
        <v>3</v>
      </c>
      <c r="F106" s="68" t="s">
        <v>113</v>
      </c>
      <c r="G106" s="122"/>
      <c r="H106" s="116" t="s">
        <v>11</v>
      </c>
      <c r="I106" s="349" t="s">
        <v>79</v>
      </c>
      <c r="J106" s="116">
        <f>IF(H106="Y/T",IF(I106="Ya",1,IF(I106="Tidak",0,"Error")),IF(H106="A/B/C",IF(I106="A",1,IF(I106="B",0.5,IF(I106="C",0,"Error"))),IF(H106="A/B/C/D",IF(I106="A",1,IF(I106="B",0.67,IF(I106="C",0.33,IF(I106="D",0,"Error")))),IF(H106="A/B/C/D/E",IF(I106="A",1,IF(I106="B",0.75,IF(I106="C",0.5,IF(I106="D",0.25,IF(I106="E",0,"Error")))))))))</f>
        <v>1</v>
      </c>
      <c r="K106" s="116" t="s">
        <v>261</v>
      </c>
      <c r="L106" s="189" t="s">
        <v>114</v>
      </c>
      <c r="M106" s="213" t="s">
        <v>280</v>
      </c>
      <c r="N106" s="206" t="s">
        <v>328</v>
      </c>
    </row>
    <row r="107" spans="1:14" s="76" customFormat="1" ht="255" x14ac:dyDescent="0.25">
      <c r="A107" s="56">
        <v>60</v>
      </c>
      <c r="B107" s="113"/>
      <c r="C107" s="113"/>
      <c r="D107" s="114"/>
      <c r="E107" s="115" t="s">
        <v>5</v>
      </c>
      <c r="F107" s="68" t="s">
        <v>115</v>
      </c>
      <c r="G107" s="122"/>
      <c r="H107" s="116" t="s">
        <v>6</v>
      </c>
      <c r="I107" s="349" t="s">
        <v>80</v>
      </c>
      <c r="J107" s="116">
        <f>IF(H107="Y/T",IF(I107="Ya",1,IF(I107="Tidak",0,"Error")),IF(H107="A/B/C",IF(I107="A",1,IF(I107="B",0.5,IF(I107="C",0,"Error"))),IF(H107="A/B/C/D",IF(I107="A",1,IF(I107="B",0.67,IF(I107="C",0.33,IF(I107="D",0,"Error")))),IF(H107="A/B/C/D/E",IF(I107="A",1,IF(I107="B",0.75,IF(I107="C",0.5,IF(I107="D",0.25,IF(I107="E",0,"Error")))))))))</f>
        <v>0.75</v>
      </c>
      <c r="K107" s="116" t="s">
        <v>261</v>
      </c>
      <c r="L107" s="189" t="s">
        <v>281</v>
      </c>
      <c r="M107" s="213" t="s">
        <v>282</v>
      </c>
      <c r="N107" s="206" t="s">
        <v>329</v>
      </c>
    </row>
    <row r="108" spans="1:14" s="76" customFormat="1" ht="30" customHeight="1" x14ac:dyDescent="0.25">
      <c r="A108" s="56"/>
      <c r="B108" s="243"/>
      <c r="C108" s="243"/>
      <c r="D108" s="243"/>
      <c r="E108" s="246" t="s">
        <v>7</v>
      </c>
      <c r="F108" s="267" t="s">
        <v>116</v>
      </c>
      <c r="G108" s="270"/>
      <c r="H108" s="255" t="s">
        <v>6</v>
      </c>
      <c r="I108" s="346" t="s">
        <v>80</v>
      </c>
      <c r="J108" s="255">
        <f>IF(H108="Y/T",IF(I108="Ya",1,IF(I108="Tidak",0,"Error")),IF(H108="A/B/C",IF(I108="A",1,IF(I108="B",0.5,IF(I108="C",0,"Error"))),IF(H108="A/B/C/D",IF(I108="A",1,IF(I108="B",0.67,IF(I108="C",0.33,IF(I108="D",0,"Error")))),IF(H108="A/B/C/D/E",IF(I108="A",1,IF(I108="B",0.75,IF(I108="C",0.5,IF(I108="D",0.25,IF(I108="E",0,"Error")))))))))</f>
        <v>0.75</v>
      </c>
      <c r="K108" s="255" t="s">
        <v>261</v>
      </c>
      <c r="L108" s="258" t="s">
        <v>283</v>
      </c>
      <c r="M108" s="301" t="s">
        <v>284</v>
      </c>
      <c r="N108" s="206" t="s">
        <v>330</v>
      </c>
    </row>
    <row r="109" spans="1:14" s="76" customFormat="1" ht="216.75" customHeight="1" x14ac:dyDescent="0.25">
      <c r="A109" s="56">
        <v>61</v>
      </c>
      <c r="B109" s="245"/>
      <c r="C109" s="245"/>
      <c r="D109" s="245"/>
      <c r="E109" s="248"/>
      <c r="F109" s="269"/>
      <c r="G109" s="272"/>
      <c r="H109" s="257"/>
      <c r="I109" s="348"/>
      <c r="J109" s="257"/>
      <c r="K109" s="257"/>
      <c r="L109" s="260"/>
      <c r="M109" s="302"/>
      <c r="N109" s="214" t="s">
        <v>331</v>
      </c>
    </row>
    <row r="110" spans="1:14" s="217" customFormat="1" x14ac:dyDescent="0.25">
      <c r="A110" s="216">
        <v>64</v>
      </c>
      <c r="B110" s="102"/>
      <c r="C110" s="102"/>
      <c r="D110" s="103">
        <v>2</v>
      </c>
      <c r="E110" s="288" t="s">
        <v>264</v>
      </c>
      <c r="F110" s="288"/>
      <c r="G110" s="175">
        <v>4</v>
      </c>
      <c r="H110" s="104"/>
      <c r="I110" s="77"/>
      <c r="J110" s="104">
        <f>SUM(J111:J115)/COUNTA(J111:J115)*G110</f>
        <v>3</v>
      </c>
      <c r="K110" s="105">
        <f>+J110/G110</f>
        <v>0.75</v>
      </c>
      <c r="L110" s="106"/>
      <c r="M110" s="117"/>
      <c r="N110" s="192"/>
    </row>
    <row r="111" spans="1:14" s="76" customFormat="1" ht="195" x14ac:dyDescent="0.25">
      <c r="A111" s="56">
        <v>65</v>
      </c>
      <c r="B111" s="113"/>
      <c r="C111" s="113"/>
      <c r="D111" s="114"/>
      <c r="E111" s="115" t="s">
        <v>3</v>
      </c>
      <c r="F111" s="68" t="s">
        <v>64</v>
      </c>
      <c r="G111" s="122"/>
      <c r="H111" s="116" t="s">
        <v>4</v>
      </c>
      <c r="I111" s="349" t="s">
        <v>79</v>
      </c>
      <c r="J111" s="116">
        <f>IF(H111="Y/T",IF(I111="Ya",1,IF(I111="Tidak",0,"Error")),IF(H111="A/B/C",IF(I111="A",1,IF(I111="B",0.5,IF(I111="C",0,"Error"))),IF(H111="A/B/C/D",IF(I111="A",1,IF(I111="B",0.67,IF(I111="C",0.33,IF(I111="D",0,"Error")))),IF(H111="A/B/C/D/E",IF(I111="A",1,IF(I111="B",0.75,IF(I111="C",0.5,IF(I111="D",0.25,IF(I111="E",0,"Error")))))))))</f>
        <v>1</v>
      </c>
      <c r="K111" s="116" t="s">
        <v>261</v>
      </c>
      <c r="L111" s="189" t="s">
        <v>117</v>
      </c>
      <c r="M111" s="213" t="s">
        <v>285</v>
      </c>
      <c r="N111" s="206" t="s">
        <v>332</v>
      </c>
    </row>
    <row r="112" spans="1:14" s="76" customFormat="1" ht="165" x14ac:dyDescent="0.25">
      <c r="A112" s="56">
        <v>66</v>
      </c>
      <c r="B112" s="113"/>
      <c r="C112" s="113"/>
      <c r="D112" s="114"/>
      <c r="E112" s="115" t="s">
        <v>5</v>
      </c>
      <c r="F112" s="68" t="s">
        <v>65</v>
      </c>
      <c r="G112" s="122"/>
      <c r="H112" s="116" t="s">
        <v>4</v>
      </c>
      <c r="I112" s="349" t="s">
        <v>79</v>
      </c>
      <c r="J112" s="116">
        <f>IF(H112="Y/T",IF(I112="Ya",1,IF(I112="Tidak",0,"Error")),IF(H112="A/B/C",IF(I112="A",1,IF(I112="B",0.5,IF(I112="C",0,"Error"))),IF(H112="A/B/C/D",IF(I112="A",1,IF(I112="B",0.67,IF(I112="C",0.33,IF(I112="D",0,"Error")))),IF(H112="A/B/C/D/E",IF(I112="A",1,IF(I112="B",0.75,IF(I112="C",0.5,IF(I112="D",0.25,IF(I112="E",0,"Error")))))))))</f>
        <v>1</v>
      </c>
      <c r="K112" s="116" t="s">
        <v>261</v>
      </c>
      <c r="L112" s="189" t="s">
        <v>118</v>
      </c>
      <c r="M112" s="213" t="s">
        <v>286</v>
      </c>
      <c r="N112" s="206" t="s">
        <v>333</v>
      </c>
    </row>
    <row r="113" spans="1:14" s="76" customFormat="1" ht="180" x14ac:dyDescent="0.25">
      <c r="A113" s="56">
        <v>67</v>
      </c>
      <c r="B113" s="113"/>
      <c r="C113" s="113"/>
      <c r="D113" s="114"/>
      <c r="E113" s="115" t="s">
        <v>7</v>
      </c>
      <c r="F113" s="68" t="s">
        <v>66</v>
      </c>
      <c r="G113" s="122"/>
      <c r="H113" s="116" t="s">
        <v>4</v>
      </c>
      <c r="I113" s="349" t="s">
        <v>80</v>
      </c>
      <c r="J113" s="116">
        <f>IF(H113="Y/T",IF(I113="Ya",1,IF(I113="Tidak",0,"Error")),IF(H113="A/B/C",IF(I113="A",1,IF(I113="B",0.5,IF(I113="C",0,"Error"))),IF(H113="A/B/C/D",IF(I113="A",1,IF(I113="B",0.67,IF(I113="C",0.33,IF(I113="D",0,"Error")))),IF(H113="A/B/C/D/E",IF(I113="A",1,IF(I113="B",0.75,IF(I113="C",0.5,IF(I113="D",0.25,IF(I113="E",0,"Error")))))))))</f>
        <v>0.5</v>
      </c>
      <c r="K113" s="116" t="s">
        <v>261</v>
      </c>
      <c r="L113" s="189" t="s">
        <v>119</v>
      </c>
      <c r="M113" s="213" t="s">
        <v>287</v>
      </c>
      <c r="N113" s="206" t="s">
        <v>334</v>
      </c>
    </row>
    <row r="114" spans="1:14" s="76" customFormat="1" ht="45" x14ac:dyDescent="0.25">
      <c r="A114" s="56"/>
      <c r="B114" s="215"/>
      <c r="C114" s="243"/>
      <c r="D114" s="243"/>
      <c r="E114" s="246" t="s">
        <v>61</v>
      </c>
      <c r="F114" s="303" t="s">
        <v>67</v>
      </c>
      <c r="G114" s="270"/>
      <c r="H114" s="255" t="s">
        <v>4</v>
      </c>
      <c r="I114" s="346" t="s">
        <v>80</v>
      </c>
      <c r="J114" s="255">
        <f>IF(H114="Y/T",IF(I114="Ya",1,IF(I114="Tidak",0,"Error")),IF(H114="A/B/C",IF(I114="A",1,IF(I114="B",0.5,IF(I114="C",0,"Error"))),IF(H114="A/B/C/D",IF(I114="A",1,IF(I114="B",0.67,IF(I114="C",0.33,IF(I114="D",0,"Error")))),IF(H114="A/B/C/D/E",IF(I114="A",1,IF(I114="B",0.75,IF(I114="C",0.5,IF(I114="D",0.25,IF(I114="E",0,"Error")))))))))</f>
        <v>0.5</v>
      </c>
      <c r="K114" s="255" t="s">
        <v>261</v>
      </c>
      <c r="L114" s="267" t="s">
        <v>120</v>
      </c>
      <c r="M114" s="285" t="s">
        <v>288</v>
      </c>
      <c r="N114" s="206" t="s">
        <v>335</v>
      </c>
    </row>
    <row r="115" spans="1:14" s="76" customFormat="1" x14ac:dyDescent="0.25">
      <c r="A115" s="56"/>
      <c r="B115" s="215"/>
      <c r="C115" s="244"/>
      <c r="D115" s="244"/>
      <c r="E115" s="247"/>
      <c r="F115" s="304"/>
      <c r="G115" s="271"/>
      <c r="H115" s="256"/>
      <c r="I115" s="347"/>
      <c r="J115" s="256"/>
      <c r="K115" s="256"/>
      <c r="L115" s="268"/>
      <c r="M115" s="286"/>
      <c r="N115" s="206" t="s">
        <v>336</v>
      </c>
    </row>
    <row r="116" spans="1:14" s="76" customFormat="1" ht="222.75" customHeight="1" x14ac:dyDescent="0.25">
      <c r="A116" s="196"/>
      <c r="B116" s="197"/>
      <c r="C116" s="244"/>
      <c r="D116" s="244"/>
      <c r="E116" s="247"/>
      <c r="F116" s="304"/>
      <c r="G116" s="271"/>
      <c r="H116" s="256"/>
      <c r="I116" s="347"/>
      <c r="J116" s="256"/>
      <c r="K116" s="256"/>
      <c r="L116" s="268"/>
      <c r="M116" s="286"/>
      <c r="N116" s="293" t="s">
        <v>337</v>
      </c>
    </row>
    <row r="117" spans="1:14" s="201" customFormat="1" hidden="1" x14ac:dyDescent="0.25">
      <c r="A117" s="202"/>
      <c r="B117" s="203"/>
      <c r="C117" s="244"/>
      <c r="D117" s="244"/>
      <c r="E117" s="247"/>
      <c r="F117" s="304"/>
      <c r="G117" s="271"/>
      <c r="H117" s="256"/>
      <c r="I117" s="347"/>
      <c r="J117" s="256"/>
      <c r="K117" s="256"/>
      <c r="L117" s="268"/>
      <c r="M117" s="286"/>
      <c r="N117" s="294"/>
    </row>
    <row r="118" spans="1:14" s="201" customFormat="1" hidden="1" x14ac:dyDescent="0.25">
      <c r="A118" s="202"/>
      <c r="B118" s="203"/>
      <c r="C118" s="245"/>
      <c r="D118" s="245"/>
      <c r="E118" s="248"/>
      <c r="F118" s="305"/>
      <c r="G118" s="272"/>
      <c r="H118" s="257"/>
      <c r="I118" s="348"/>
      <c r="J118" s="257"/>
      <c r="K118" s="257"/>
      <c r="L118" s="269"/>
      <c r="M118" s="287"/>
      <c r="N118" s="295"/>
    </row>
    <row r="119" spans="1:14" s="217" customFormat="1" x14ac:dyDescent="0.25">
      <c r="A119" s="216">
        <v>74</v>
      </c>
      <c r="B119" s="102"/>
      <c r="C119" s="102"/>
      <c r="D119" s="103">
        <v>3</v>
      </c>
      <c r="E119" s="288" t="s">
        <v>94</v>
      </c>
      <c r="F119" s="288"/>
      <c r="G119" s="175">
        <v>1</v>
      </c>
      <c r="H119" s="104"/>
      <c r="I119" s="77"/>
      <c r="J119" s="104">
        <f>SUM(J120:J121)/COUNTA(J120:J121)*G119</f>
        <v>0.75</v>
      </c>
      <c r="K119" s="105">
        <f>+J119/G119</f>
        <v>0.75</v>
      </c>
      <c r="L119" s="106"/>
      <c r="M119" s="117"/>
      <c r="N119" s="191"/>
    </row>
    <row r="120" spans="1:14" s="76" customFormat="1" ht="180" x14ac:dyDescent="0.25">
      <c r="A120" s="56">
        <v>75</v>
      </c>
      <c r="B120" s="113"/>
      <c r="C120" s="113"/>
      <c r="D120" s="114"/>
      <c r="E120" s="115" t="s">
        <v>3</v>
      </c>
      <c r="F120" s="68" t="s">
        <v>121</v>
      </c>
      <c r="G120" s="122"/>
      <c r="H120" s="116" t="s">
        <v>4</v>
      </c>
      <c r="I120" s="349" t="s">
        <v>79</v>
      </c>
      <c r="J120" s="116">
        <f>IF(H120="Y/T",IF(I120="Ya",1,IF(I120="Tidak",0,"Error")),IF(H120="A/B/C",IF(I120="A",1,IF(I120="B",0.5,IF(I120="C",0,"Error"))),IF(H120="A/B/C/D",IF(I120="A",1,IF(I120="B",0.67,IF(I120="C",0.33,IF(I120="D",0,"Error")))),IF(H120="A/B/C/D/E",IF(I120="A",1,IF(I120="B",0.75,IF(I120="C",0.5,IF(I120="D",0.25,IF(I120="E",0,"Error")))))))))</f>
        <v>1</v>
      </c>
      <c r="K120" s="116" t="s">
        <v>261</v>
      </c>
      <c r="L120" s="189" t="s">
        <v>122</v>
      </c>
      <c r="M120" s="213" t="s">
        <v>289</v>
      </c>
      <c r="N120" s="206" t="s">
        <v>338</v>
      </c>
    </row>
    <row r="121" spans="1:14" s="76" customFormat="1" ht="195" x14ac:dyDescent="0.25">
      <c r="A121" s="56">
        <v>76</v>
      </c>
      <c r="B121" s="113"/>
      <c r="C121" s="113"/>
      <c r="D121" s="114"/>
      <c r="E121" s="115" t="s">
        <v>5</v>
      </c>
      <c r="F121" s="68" t="s">
        <v>123</v>
      </c>
      <c r="G121" s="122"/>
      <c r="H121" s="116" t="s">
        <v>4</v>
      </c>
      <c r="I121" s="349" t="s">
        <v>80</v>
      </c>
      <c r="J121" s="116">
        <f>IF(H121="Y/T",IF(I121="Ya",1,IF(I121="Tidak",0,"Error")),IF(H121="A/B/C",IF(I121="A",1,IF(I121="B",0.5,IF(I121="C",0,"Error"))),IF(H121="A/B/C/D",IF(I121="A",1,IF(I121="B",0.67,IF(I121="C",0.33,IF(I121="D",0,"Error")))),IF(H121="A/B/C/D/E",IF(I121="A",1,IF(I121="B",0.75,IF(I121="C",0.5,IF(I121="D",0.25,IF(I121="E",0,"Error")))))))))</f>
        <v>0.5</v>
      </c>
      <c r="K121" s="116" t="s">
        <v>261</v>
      </c>
      <c r="L121" s="189" t="s">
        <v>124</v>
      </c>
      <c r="M121" s="213" t="s">
        <v>290</v>
      </c>
      <c r="N121" s="206" t="s">
        <v>339</v>
      </c>
    </row>
    <row r="122" spans="1:14" s="66" customFormat="1" x14ac:dyDescent="0.25">
      <c r="A122" s="82">
        <v>79</v>
      </c>
      <c r="B122" s="94"/>
      <c r="C122" s="94" t="s">
        <v>20</v>
      </c>
      <c r="D122" s="95" t="s">
        <v>95</v>
      </c>
      <c r="E122" s="96"/>
      <c r="F122" s="97"/>
      <c r="G122" s="174">
        <v>10</v>
      </c>
      <c r="H122" s="98"/>
      <c r="I122" s="81"/>
      <c r="J122" s="98">
        <f>SUM(J123,J135,J148,J184,J209,J219)</f>
        <v>8.0283333333333324</v>
      </c>
      <c r="K122" s="99">
        <f>+J122/G122</f>
        <v>0.80283333333333329</v>
      </c>
      <c r="L122" s="100"/>
      <c r="M122" s="120"/>
      <c r="N122" s="121"/>
    </row>
    <row r="123" spans="1:14" s="66" customFormat="1" x14ac:dyDescent="0.25">
      <c r="A123" s="82">
        <v>80</v>
      </c>
      <c r="B123" s="102"/>
      <c r="C123" s="102"/>
      <c r="D123" s="103">
        <v>1</v>
      </c>
      <c r="E123" s="288" t="s">
        <v>96</v>
      </c>
      <c r="F123" s="288"/>
      <c r="G123" s="175">
        <v>0.5</v>
      </c>
      <c r="H123" s="104"/>
      <c r="I123" s="80"/>
      <c r="J123" s="104">
        <f>SUM(J124:J134)/COUNTA(J124:J134)*G123</f>
        <v>0.44500000000000001</v>
      </c>
      <c r="K123" s="105">
        <f>+J123/G123</f>
        <v>0.89</v>
      </c>
      <c r="L123" s="106"/>
      <c r="M123" s="117"/>
      <c r="N123" s="191"/>
    </row>
    <row r="124" spans="1:14" s="76" customFormat="1" ht="31.5" x14ac:dyDescent="0.25">
      <c r="A124" s="56"/>
      <c r="B124" s="113"/>
      <c r="C124" s="243"/>
      <c r="D124" s="243"/>
      <c r="E124" s="246" t="s">
        <v>3</v>
      </c>
      <c r="F124" s="267" t="s">
        <v>68</v>
      </c>
      <c r="G124" s="252"/>
      <c r="H124" s="255" t="s">
        <v>8</v>
      </c>
      <c r="I124" s="346" t="s">
        <v>78</v>
      </c>
      <c r="J124" s="255">
        <f>IF(H124="Y/T",IF(I124="Ya",1,IF(I124="Tidak",0,"Error")),IF(H124="A/B/C",IF(I124="A",1,IF(I124="B",0.5,IF(I124="C",0,"Error"))),IF(H124="A/B/C/D",IF(I124="A",1,IF(I124="B",0.67,IF(I124="C",0.33,IF(I124="D",0,"Error")))),IF(H124="A/B/C/D/E",IF(I124="A",1,IF(I124="B",0.75,IF(I124="C",0.5,IF(I124="D",0.25,IF(I124="E",0,"Error")))))))))</f>
        <v>1</v>
      </c>
      <c r="K124" s="255" t="s">
        <v>261</v>
      </c>
      <c r="L124" s="258" t="s">
        <v>125</v>
      </c>
      <c r="M124" s="285" t="s">
        <v>388</v>
      </c>
      <c r="N124" s="207" t="s">
        <v>396</v>
      </c>
    </row>
    <row r="125" spans="1:14" s="76" customFormat="1" ht="15.75" x14ac:dyDescent="0.25">
      <c r="A125" s="56"/>
      <c r="B125" s="113"/>
      <c r="C125" s="244"/>
      <c r="D125" s="244"/>
      <c r="E125" s="247"/>
      <c r="F125" s="268"/>
      <c r="G125" s="253"/>
      <c r="H125" s="256"/>
      <c r="I125" s="347"/>
      <c r="J125" s="256"/>
      <c r="K125" s="256"/>
      <c r="L125" s="259"/>
      <c r="M125" s="286"/>
      <c r="N125" s="207" t="s">
        <v>397</v>
      </c>
    </row>
    <row r="126" spans="1:14" s="76" customFormat="1" ht="31.5" x14ac:dyDescent="0.25">
      <c r="A126" s="56"/>
      <c r="B126" s="113"/>
      <c r="C126" s="244"/>
      <c r="D126" s="244"/>
      <c r="E126" s="247"/>
      <c r="F126" s="268"/>
      <c r="G126" s="253"/>
      <c r="H126" s="256"/>
      <c r="I126" s="347"/>
      <c r="J126" s="256"/>
      <c r="K126" s="256"/>
      <c r="L126" s="259"/>
      <c r="M126" s="286"/>
      <c r="N126" s="207" t="s">
        <v>398</v>
      </c>
    </row>
    <row r="127" spans="1:14" s="76" customFormat="1" ht="116.25" customHeight="1" x14ac:dyDescent="0.25">
      <c r="A127" s="56">
        <v>81</v>
      </c>
      <c r="B127" s="113"/>
      <c r="C127" s="245"/>
      <c r="D127" s="245"/>
      <c r="E127" s="248"/>
      <c r="F127" s="269"/>
      <c r="G127" s="254"/>
      <c r="H127" s="257"/>
      <c r="I127" s="348"/>
      <c r="J127" s="257"/>
      <c r="K127" s="257"/>
      <c r="L127" s="260"/>
      <c r="M127" s="287"/>
      <c r="N127" s="207" t="s">
        <v>399</v>
      </c>
    </row>
    <row r="128" spans="1:14" s="76" customFormat="1" ht="42.75" customHeight="1" x14ac:dyDescent="0.25">
      <c r="A128" s="56"/>
      <c r="B128" s="113"/>
      <c r="C128" s="243"/>
      <c r="D128" s="243"/>
      <c r="E128" s="246" t="s">
        <v>5</v>
      </c>
      <c r="F128" s="267" t="s">
        <v>75</v>
      </c>
      <c r="G128" s="270"/>
      <c r="H128" s="255" t="s">
        <v>11</v>
      </c>
      <c r="I128" s="346" t="s">
        <v>80</v>
      </c>
      <c r="J128" s="255">
        <f>IF(H128="Y/T",IF(I128="Ya",1,IF(I128="Tidak",0,"Error")),IF(H128="A/B/C",IF(I128="A",1,IF(I128="B",0.5,IF(I128="C",0,"Error"))),IF(H128="A/B/C/D",IF(I128="A",1,IF(I128="B",0.67,IF(I128="C",0.33,IF(I128="D",0,"Error")))),IF(H128="A/B/C/D/E",IF(I128="A",1,IF(I128="B",0.75,IF(I128="C",0.5,IF(I128="D",0.25,IF(I128="E",0,"Error")))))))))</f>
        <v>0.67</v>
      </c>
      <c r="K128" s="255" t="s">
        <v>261</v>
      </c>
      <c r="L128" s="258" t="s">
        <v>126</v>
      </c>
      <c r="M128" s="285" t="s">
        <v>291</v>
      </c>
      <c r="N128" s="207" t="s">
        <v>390</v>
      </c>
    </row>
    <row r="129" spans="1:14" s="76" customFormat="1" ht="47.25" customHeight="1" x14ac:dyDescent="0.25">
      <c r="A129" s="56"/>
      <c r="B129" s="113"/>
      <c r="C129" s="244"/>
      <c r="D129" s="244"/>
      <c r="E129" s="247"/>
      <c r="F129" s="268"/>
      <c r="G129" s="271"/>
      <c r="H129" s="256"/>
      <c r="I129" s="347"/>
      <c r="J129" s="256"/>
      <c r="K129" s="256"/>
      <c r="L129" s="259"/>
      <c r="M129" s="286"/>
      <c r="N129" s="207" t="s">
        <v>391</v>
      </c>
    </row>
    <row r="130" spans="1:14" s="76" customFormat="1" ht="42.75" customHeight="1" x14ac:dyDescent="0.25">
      <c r="A130" s="56"/>
      <c r="B130" s="113"/>
      <c r="C130" s="244"/>
      <c r="D130" s="244"/>
      <c r="E130" s="247"/>
      <c r="F130" s="268"/>
      <c r="G130" s="271"/>
      <c r="H130" s="256"/>
      <c r="I130" s="347"/>
      <c r="J130" s="256"/>
      <c r="K130" s="256"/>
      <c r="L130" s="259"/>
      <c r="M130" s="286"/>
      <c r="N130" s="207" t="s">
        <v>392</v>
      </c>
    </row>
    <row r="131" spans="1:14" s="76" customFormat="1" ht="47.25" customHeight="1" x14ac:dyDescent="0.25">
      <c r="A131" s="56"/>
      <c r="B131" s="113"/>
      <c r="C131" s="244"/>
      <c r="D131" s="244"/>
      <c r="E131" s="247"/>
      <c r="F131" s="268"/>
      <c r="G131" s="271"/>
      <c r="H131" s="256"/>
      <c r="I131" s="347"/>
      <c r="J131" s="256"/>
      <c r="K131" s="256"/>
      <c r="L131" s="259"/>
      <c r="M131" s="286"/>
      <c r="N131" s="207" t="s">
        <v>393</v>
      </c>
    </row>
    <row r="132" spans="1:14" s="76" customFormat="1" ht="39.75" customHeight="1" x14ac:dyDescent="0.25">
      <c r="A132" s="56"/>
      <c r="B132" s="113"/>
      <c r="C132" s="244"/>
      <c r="D132" s="244"/>
      <c r="E132" s="247"/>
      <c r="F132" s="268"/>
      <c r="G132" s="271"/>
      <c r="H132" s="256"/>
      <c r="I132" s="347"/>
      <c r="J132" s="256"/>
      <c r="K132" s="256"/>
      <c r="L132" s="259"/>
      <c r="M132" s="286"/>
      <c r="N132" s="207" t="s">
        <v>394</v>
      </c>
    </row>
    <row r="133" spans="1:14" s="76" customFormat="1" ht="31.5" x14ac:dyDescent="0.25">
      <c r="A133" s="56">
        <v>82</v>
      </c>
      <c r="B133" s="113"/>
      <c r="C133" s="245"/>
      <c r="D133" s="245"/>
      <c r="E133" s="248"/>
      <c r="F133" s="269"/>
      <c r="G133" s="272"/>
      <c r="H133" s="257"/>
      <c r="I133" s="348"/>
      <c r="J133" s="257"/>
      <c r="K133" s="257"/>
      <c r="L133" s="260"/>
      <c r="M133" s="287"/>
      <c r="N133" s="207" t="s">
        <v>395</v>
      </c>
    </row>
    <row r="134" spans="1:14" s="76" customFormat="1" ht="75" x14ac:dyDescent="0.25">
      <c r="A134" s="56">
        <v>83</v>
      </c>
      <c r="B134" s="113"/>
      <c r="C134" s="113"/>
      <c r="D134" s="114"/>
      <c r="E134" s="115" t="s">
        <v>7</v>
      </c>
      <c r="F134" s="68" t="s">
        <v>69</v>
      </c>
      <c r="G134" s="122"/>
      <c r="H134" s="116" t="s">
        <v>8</v>
      </c>
      <c r="I134" s="349" t="s">
        <v>78</v>
      </c>
      <c r="J134" s="116">
        <f>IF(H134="Y/T",IF(I134="Ya",1,IF(I134="Tidak",0,"Error")),IF(H134="A/B/C",IF(I134="A",1,IF(I134="B",0.5,IF(I134="C",0,"Error"))),IF(H134="A/B/C/D",IF(I134="A",1,IF(I134="B",0.67,IF(I134="C",0.33,IF(I134="D",0,"Error")))),IF(H134="A/B/C/D/E",IF(I134="A",1,IF(I134="B",0.75,IF(I134="C",0.5,IF(I134="D",0.25,IF(I134="E",0,"Error")))))))))</f>
        <v>1</v>
      </c>
      <c r="K134" s="116" t="s">
        <v>261</v>
      </c>
      <c r="L134" s="124" t="s">
        <v>127</v>
      </c>
      <c r="M134" s="219" t="s">
        <v>292</v>
      </c>
      <c r="N134" s="207" t="s">
        <v>389</v>
      </c>
    </row>
    <row r="135" spans="1:14" s="66" customFormat="1" x14ac:dyDescent="0.25">
      <c r="A135" s="82">
        <v>86</v>
      </c>
      <c r="B135" s="102"/>
      <c r="C135" s="102"/>
      <c r="D135" s="103">
        <v>2</v>
      </c>
      <c r="E135" s="288" t="s">
        <v>97</v>
      </c>
      <c r="F135" s="288"/>
      <c r="G135" s="175">
        <v>1</v>
      </c>
      <c r="H135" s="104"/>
      <c r="I135" s="77"/>
      <c r="J135" s="104">
        <f>SUM(J136:J146)/COUNTA(J136:J146)*G135</f>
        <v>0.91666666666666663</v>
      </c>
      <c r="K135" s="119">
        <f>+J135/G135</f>
        <v>0.91666666666666663</v>
      </c>
      <c r="L135" s="106"/>
      <c r="M135" s="117"/>
      <c r="N135" s="105"/>
    </row>
    <row r="136" spans="1:14" s="76" customFormat="1" ht="15.75" x14ac:dyDescent="0.25">
      <c r="A136" s="56"/>
      <c r="B136" s="243"/>
      <c r="C136" s="243"/>
      <c r="D136" s="243"/>
      <c r="E136" s="246" t="s">
        <v>3</v>
      </c>
      <c r="F136" s="267" t="s">
        <v>70</v>
      </c>
      <c r="G136" s="252"/>
      <c r="H136" s="255" t="s">
        <v>8</v>
      </c>
      <c r="I136" s="346" t="s">
        <v>78</v>
      </c>
      <c r="J136" s="255">
        <f>IF(H136="Y/T",IF(I136="Ya",1,IF(I136="Tidak",0,"Error")),IF(H136="A/B/C",IF(I136="A",1,IF(I136="B",0.5,IF(I136="C",0,"Error"))),IF(H136="A/B/C/D",IF(I136="A",1,IF(I136="B",0.67,IF(I136="C",0.33,IF(I136="D",0,"Error")))),IF(H136="A/B/C/D/E",IF(I136="A",1,IF(I136="B",0.75,IF(I136="C",0.5,IF(I136="D",0.25,IF(I136="E",0,"Error")))))))))</f>
        <v>1</v>
      </c>
      <c r="K136" s="255" t="s">
        <v>261</v>
      </c>
      <c r="L136" s="258" t="s">
        <v>128</v>
      </c>
      <c r="M136" s="285" t="s">
        <v>293</v>
      </c>
      <c r="N136" s="207" t="s">
        <v>400</v>
      </c>
    </row>
    <row r="137" spans="1:14" s="76" customFormat="1" ht="47.25" x14ac:dyDescent="0.25">
      <c r="A137" s="56"/>
      <c r="B137" s="244"/>
      <c r="C137" s="244"/>
      <c r="D137" s="244"/>
      <c r="E137" s="247"/>
      <c r="F137" s="268"/>
      <c r="G137" s="253"/>
      <c r="H137" s="256"/>
      <c r="I137" s="347"/>
      <c r="J137" s="256"/>
      <c r="K137" s="256"/>
      <c r="L137" s="259"/>
      <c r="M137" s="286"/>
      <c r="N137" s="207" t="s">
        <v>401</v>
      </c>
    </row>
    <row r="138" spans="1:14" s="76" customFormat="1" ht="31.5" x14ac:dyDescent="0.25">
      <c r="A138" s="56"/>
      <c r="B138" s="244"/>
      <c r="C138" s="244"/>
      <c r="D138" s="244"/>
      <c r="E138" s="247"/>
      <c r="F138" s="268"/>
      <c r="G138" s="253"/>
      <c r="H138" s="256"/>
      <c r="I138" s="347"/>
      <c r="J138" s="256"/>
      <c r="K138" s="256"/>
      <c r="L138" s="259"/>
      <c r="M138" s="286"/>
      <c r="N138" s="207" t="s">
        <v>402</v>
      </c>
    </row>
    <row r="139" spans="1:14" s="76" customFormat="1" ht="31.5" x14ac:dyDescent="0.25">
      <c r="A139" s="56"/>
      <c r="B139" s="244"/>
      <c r="C139" s="244"/>
      <c r="D139" s="244"/>
      <c r="E139" s="247"/>
      <c r="F139" s="268"/>
      <c r="G139" s="253"/>
      <c r="H139" s="256"/>
      <c r="I139" s="347"/>
      <c r="J139" s="256"/>
      <c r="K139" s="256"/>
      <c r="L139" s="259"/>
      <c r="M139" s="286"/>
      <c r="N139" s="207" t="s">
        <v>403</v>
      </c>
    </row>
    <row r="140" spans="1:14" s="76" customFormat="1" ht="47.25" x14ac:dyDescent="0.25">
      <c r="A140" s="56"/>
      <c r="B140" s="244"/>
      <c r="C140" s="244"/>
      <c r="D140" s="244"/>
      <c r="E140" s="247"/>
      <c r="F140" s="268"/>
      <c r="G140" s="253"/>
      <c r="H140" s="256"/>
      <c r="I140" s="347"/>
      <c r="J140" s="256"/>
      <c r="K140" s="256"/>
      <c r="L140" s="259"/>
      <c r="M140" s="286"/>
      <c r="N140" s="207" t="s">
        <v>404</v>
      </c>
    </row>
    <row r="141" spans="1:14" s="76" customFormat="1" ht="15.75" x14ac:dyDescent="0.25">
      <c r="A141" s="56">
        <v>87</v>
      </c>
      <c r="B141" s="245"/>
      <c r="C141" s="245"/>
      <c r="D141" s="245"/>
      <c r="E141" s="248"/>
      <c r="F141" s="269"/>
      <c r="G141" s="254"/>
      <c r="H141" s="257"/>
      <c r="I141" s="348"/>
      <c r="J141" s="257"/>
      <c r="K141" s="257"/>
      <c r="L141" s="260"/>
      <c r="M141" s="287"/>
      <c r="N141" s="207" t="s">
        <v>405</v>
      </c>
    </row>
    <row r="142" spans="1:14" s="76" customFormat="1" ht="15.75" x14ac:dyDescent="0.25">
      <c r="A142" s="56"/>
      <c r="B142" s="243"/>
      <c r="C142" s="243"/>
      <c r="D142" s="243"/>
      <c r="E142" s="246" t="s">
        <v>5</v>
      </c>
      <c r="F142" s="267" t="s">
        <v>71</v>
      </c>
      <c r="G142" s="270"/>
      <c r="H142" s="255" t="s">
        <v>6</v>
      </c>
      <c r="I142" s="346" t="s">
        <v>80</v>
      </c>
      <c r="J142" s="255">
        <f>IF(H142="Y/T",IF(I142="Ya",1,IF(I142="Tidak",0,"Error")),IF(H142="A/B/C",IF(I142="A",1,IF(I142="B",0.5,IF(I142="C",0,"Error"))),IF(H142="A/B/C/D",IF(I142="A",1,IF(I142="B",0.67,IF(I142="C",0.33,IF(I142="D",0,"Error")))),IF(H142="A/B/C/D/E",IF(I142="A",1,IF(I142="B",0.75,IF(I142="C",0.5,IF(I142="D",0.25,IF(I142="E",0,"Error")))))))))</f>
        <v>0.75</v>
      </c>
      <c r="K142" s="255" t="s">
        <v>261</v>
      </c>
      <c r="L142" s="267" t="s">
        <v>129</v>
      </c>
      <c r="M142" s="285" t="s">
        <v>294</v>
      </c>
      <c r="N142" s="207" t="s">
        <v>406</v>
      </c>
    </row>
    <row r="143" spans="1:14" s="76" customFormat="1" ht="31.5" x14ac:dyDescent="0.25">
      <c r="A143" s="56"/>
      <c r="B143" s="244"/>
      <c r="C143" s="244"/>
      <c r="D143" s="244"/>
      <c r="E143" s="247"/>
      <c r="F143" s="268"/>
      <c r="G143" s="271"/>
      <c r="H143" s="256"/>
      <c r="I143" s="347"/>
      <c r="J143" s="256"/>
      <c r="K143" s="256"/>
      <c r="L143" s="268"/>
      <c r="M143" s="286"/>
      <c r="N143" s="207" t="s">
        <v>407</v>
      </c>
    </row>
    <row r="144" spans="1:14" s="76" customFormat="1" ht="47.25" x14ac:dyDescent="0.25">
      <c r="A144" s="56"/>
      <c r="B144" s="244"/>
      <c r="C144" s="244"/>
      <c r="D144" s="244"/>
      <c r="E144" s="247"/>
      <c r="F144" s="268"/>
      <c r="G144" s="271"/>
      <c r="H144" s="256"/>
      <c r="I144" s="347"/>
      <c r="J144" s="256"/>
      <c r="K144" s="256"/>
      <c r="L144" s="268"/>
      <c r="M144" s="286"/>
      <c r="N144" s="207" t="s">
        <v>408</v>
      </c>
    </row>
    <row r="145" spans="1:14" s="76" customFormat="1" ht="329.25" customHeight="1" x14ac:dyDescent="0.25">
      <c r="A145" s="56">
        <v>88</v>
      </c>
      <c r="B145" s="245"/>
      <c r="C145" s="245"/>
      <c r="D145" s="245"/>
      <c r="E145" s="248"/>
      <c r="F145" s="269"/>
      <c r="G145" s="272"/>
      <c r="H145" s="257"/>
      <c r="I145" s="348"/>
      <c r="J145" s="257"/>
      <c r="K145" s="257"/>
      <c r="L145" s="269"/>
      <c r="M145" s="287"/>
      <c r="N145" s="220" t="s">
        <v>409</v>
      </c>
    </row>
    <row r="146" spans="1:14" s="76" customFormat="1" ht="15.75" x14ac:dyDescent="0.25">
      <c r="A146" s="56"/>
      <c r="B146" s="243"/>
      <c r="C146" s="243"/>
      <c r="D146" s="243"/>
      <c r="E146" s="246" t="s">
        <v>7</v>
      </c>
      <c r="F146" s="267" t="s">
        <v>72</v>
      </c>
      <c r="G146" s="270"/>
      <c r="H146" s="255" t="s">
        <v>8</v>
      </c>
      <c r="I146" s="346" t="s">
        <v>78</v>
      </c>
      <c r="J146" s="255">
        <f>IF(H146="Y/T",IF(I146="Ya",1,IF(I146="Tidak",0,"Error")),IF(H146="A/B/C",IF(I146="A",1,IF(I146="B",0.5,IF(I146="C",0,"Error"))),IF(H146="A/B/C/D",IF(I146="A",1,IF(I146="B",0.67,IF(I146="C",0.33,IF(I146="D",0,"Error")))),IF(H146="A/B/C/D/E",IF(I146="A",1,IF(I146="B",0.75,IF(I146="C",0.5,IF(I146="D",0.25,IF(I146="E",0,"Error")))))))))</f>
        <v>1</v>
      </c>
      <c r="K146" s="255" t="s">
        <v>261</v>
      </c>
      <c r="L146" s="258" t="s">
        <v>130</v>
      </c>
      <c r="M146" s="285" t="s">
        <v>295</v>
      </c>
      <c r="N146" s="207" t="s">
        <v>410</v>
      </c>
    </row>
    <row r="147" spans="1:14" s="76" customFormat="1" ht="31.5" x14ac:dyDescent="0.25">
      <c r="A147" s="56">
        <v>89</v>
      </c>
      <c r="B147" s="245"/>
      <c r="C147" s="245"/>
      <c r="D147" s="245"/>
      <c r="E147" s="248"/>
      <c r="F147" s="269"/>
      <c r="G147" s="272"/>
      <c r="H147" s="257"/>
      <c r="I147" s="348"/>
      <c r="J147" s="257"/>
      <c r="K147" s="257"/>
      <c r="L147" s="260"/>
      <c r="M147" s="287"/>
      <c r="N147" s="220" t="s">
        <v>411</v>
      </c>
    </row>
    <row r="148" spans="1:14" s="66" customFormat="1" x14ac:dyDescent="0.25">
      <c r="A148" s="82">
        <v>92</v>
      </c>
      <c r="B148" s="102"/>
      <c r="C148" s="102"/>
      <c r="D148" s="103">
        <v>3</v>
      </c>
      <c r="E148" s="288" t="s">
        <v>98</v>
      </c>
      <c r="F148" s="288"/>
      <c r="G148" s="175">
        <v>2.5</v>
      </c>
      <c r="H148" s="104"/>
      <c r="I148" s="77"/>
      <c r="J148" s="104">
        <f>SUM(J149:J182)/COUNTA(J149:J182)*G148</f>
        <v>1.7416666666666667</v>
      </c>
      <c r="K148" s="119">
        <f>+J148/G148</f>
        <v>0.69666666666666666</v>
      </c>
      <c r="L148" s="106"/>
      <c r="M148" s="117"/>
      <c r="N148" s="105"/>
    </row>
    <row r="149" spans="1:14" s="76" customFormat="1" ht="15.75" x14ac:dyDescent="0.25">
      <c r="A149" s="56"/>
      <c r="B149" s="243"/>
      <c r="C149" s="243"/>
      <c r="D149" s="243"/>
      <c r="E149" s="246" t="s">
        <v>3</v>
      </c>
      <c r="F149" s="267" t="s">
        <v>131</v>
      </c>
      <c r="G149" s="252"/>
      <c r="H149" s="255" t="s">
        <v>8</v>
      </c>
      <c r="I149" s="346" t="s">
        <v>78</v>
      </c>
      <c r="J149" s="255">
        <f>IF(H149="Y/T",IF(I149="Ya",1,IF(I149="Tidak",0,"Error")),IF(H149="A/B/C",IF(I149="A",1,IF(I149="B",0.5,IF(I149="C",0,"Error"))),IF(H149="A/B/C/D",IF(I149="A",1,IF(I149="B",0.67,IF(I149="C",0.33,IF(I149="D",0,"Error")))),IF(H149="A/B/C/D/E",IF(I149="A",1,IF(I149="B",0.75,IF(I149="C",0.5,IF(I149="D",0.25,IF(I149="E",0,"Error")))))))))</f>
        <v>1</v>
      </c>
      <c r="K149" s="255" t="s">
        <v>261</v>
      </c>
      <c r="L149" s="258" t="s">
        <v>132</v>
      </c>
      <c r="M149" s="240" t="s">
        <v>296</v>
      </c>
      <c r="N149" s="220" t="s">
        <v>471</v>
      </c>
    </row>
    <row r="150" spans="1:14" s="76" customFormat="1" ht="31.5" x14ac:dyDescent="0.25">
      <c r="A150" s="56"/>
      <c r="B150" s="244"/>
      <c r="C150" s="244"/>
      <c r="D150" s="244"/>
      <c r="E150" s="247"/>
      <c r="F150" s="268"/>
      <c r="G150" s="253"/>
      <c r="H150" s="256"/>
      <c r="I150" s="347"/>
      <c r="J150" s="256"/>
      <c r="K150" s="256"/>
      <c r="L150" s="259"/>
      <c r="M150" s="241"/>
      <c r="N150" s="207" t="s">
        <v>472</v>
      </c>
    </row>
    <row r="151" spans="1:14" s="76" customFormat="1" ht="31.5" x14ac:dyDescent="0.25">
      <c r="A151" s="56"/>
      <c r="B151" s="244"/>
      <c r="C151" s="244"/>
      <c r="D151" s="244"/>
      <c r="E151" s="247"/>
      <c r="F151" s="268"/>
      <c r="G151" s="253"/>
      <c r="H151" s="256"/>
      <c r="I151" s="347"/>
      <c r="J151" s="256"/>
      <c r="K151" s="256"/>
      <c r="L151" s="259"/>
      <c r="M151" s="241"/>
      <c r="N151" s="207" t="s">
        <v>473</v>
      </c>
    </row>
    <row r="152" spans="1:14" s="76" customFormat="1" ht="15.75" x14ac:dyDescent="0.25">
      <c r="A152" s="56"/>
      <c r="B152" s="244"/>
      <c r="C152" s="244"/>
      <c r="D152" s="244"/>
      <c r="E152" s="247"/>
      <c r="F152" s="268"/>
      <c r="G152" s="253"/>
      <c r="H152" s="256"/>
      <c r="I152" s="347"/>
      <c r="J152" s="256"/>
      <c r="K152" s="256"/>
      <c r="L152" s="259"/>
      <c r="M152" s="241"/>
      <c r="N152" s="220" t="s">
        <v>474</v>
      </c>
    </row>
    <row r="153" spans="1:14" s="76" customFormat="1" x14ac:dyDescent="0.25">
      <c r="A153" s="56"/>
      <c r="B153" s="244"/>
      <c r="C153" s="244"/>
      <c r="D153" s="244"/>
      <c r="E153" s="247"/>
      <c r="F153" s="268"/>
      <c r="G153" s="253"/>
      <c r="H153" s="256"/>
      <c r="I153" s="347"/>
      <c r="J153" s="256"/>
      <c r="K153" s="256"/>
      <c r="L153" s="259"/>
      <c r="M153" s="241"/>
      <c r="N153" s="206" t="s">
        <v>618</v>
      </c>
    </row>
    <row r="154" spans="1:14" s="76" customFormat="1" x14ac:dyDescent="0.25">
      <c r="A154" s="56"/>
      <c r="B154" s="245"/>
      <c r="C154" s="245"/>
      <c r="D154" s="245"/>
      <c r="E154" s="248"/>
      <c r="F154" s="269"/>
      <c r="G154" s="254"/>
      <c r="H154" s="257"/>
      <c r="I154" s="348"/>
      <c r="J154" s="257"/>
      <c r="K154" s="257"/>
      <c r="L154" s="260"/>
      <c r="M154" s="242"/>
      <c r="N154" s="206" t="s">
        <v>619</v>
      </c>
    </row>
    <row r="155" spans="1:14" s="76" customFormat="1" ht="15.75" x14ac:dyDescent="0.25">
      <c r="A155" s="56"/>
      <c r="B155" s="243"/>
      <c r="C155" s="243"/>
      <c r="D155" s="243"/>
      <c r="E155" s="246" t="s">
        <v>5</v>
      </c>
      <c r="F155" s="267" t="s">
        <v>73</v>
      </c>
      <c r="G155" s="270"/>
      <c r="H155" s="255" t="s">
        <v>11</v>
      </c>
      <c r="I155" s="346" t="s">
        <v>80</v>
      </c>
      <c r="J155" s="255">
        <f>IF(H155="Y/T",IF(I155="Ya",1,IF(I155="Tidak",0,"Error")),IF(H155="A/B/C",IF(I155="A",1,IF(I155="B",0.5,IF(I155="C",0,"Error"))),IF(H155="A/B/C/D",IF(I155="A",1,IF(I155="B",0.67,IF(I155="C",0.33,IF(I155="D",0,"Error")))),IF(H155="A/B/C/D/E",IF(I155="A",1,IF(I155="B",0.75,IF(I155="C",0.5,IF(I155="D",0.25,IF(I155="E",0,"Error")))))))))</f>
        <v>0.67</v>
      </c>
      <c r="K155" s="255" t="s">
        <v>261</v>
      </c>
      <c r="L155" s="258" t="s">
        <v>133</v>
      </c>
      <c r="M155" s="285" t="s">
        <v>297</v>
      </c>
      <c r="N155" s="220" t="s">
        <v>475</v>
      </c>
    </row>
    <row r="156" spans="1:14" s="76" customFormat="1" ht="31.5" x14ac:dyDescent="0.25">
      <c r="A156" s="56"/>
      <c r="B156" s="244"/>
      <c r="C156" s="244"/>
      <c r="D156" s="244"/>
      <c r="E156" s="247"/>
      <c r="F156" s="268"/>
      <c r="G156" s="271"/>
      <c r="H156" s="256"/>
      <c r="I156" s="347"/>
      <c r="J156" s="256"/>
      <c r="K156" s="256"/>
      <c r="L156" s="259"/>
      <c r="M156" s="286"/>
      <c r="N156" s="220" t="s">
        <v>476</v>
      </c>
    </row>
    <row r="157" spans="1:14" s="76" customFormat="1" ht="31.5" x14ac:dyDescent="0.25">
      <c r="A157" s="56"/>
      <c r="B157" s="244"/>
      <c r="C157" s="244"/>
      <c r="D157" s="244"/>
      <c r="E157" s="247"/>
      <c r="F157" s="268"/>
      <c r="G157" s="271"/>
      <c r="H157" s="256"/>
      <c r="I157" s="347"/>
      <c r="J157" s="256"/>
      <c r="K157" s="256"/>
      <c r="L157" s="259"/>
      <c r="M157" s="286"/>
      <c r="N157" s="220" t="s">
        <v>477</v>
      </c>
    </row>
    <row r="158" spans="1:14" s="76" customFormat="1" ht="31.5" x14ac:dyDescent="0.25">
      <c r="A158" s="56"/>
      <c r="B158" s="245"/>
      <c r="C158" s="245"/>
      <c r="D158" s="245"/>
      <c r="E158" s="248"/>
      <c r="F158" s="269"/>
      <c r="G158" s="272"/>
      <c r="H158" s="257"/>
      <c r="I158" s="348"/>
      <c r="J158" s="257"/>
      <c r="K158" s="257"/>
      <c r="L158" s="260"/>
      <c r="M158" s="287"/>
      <c r="N158" s="220" t="s">
        <v>478</v>
      </c>
    </row>
    <row r="159" spans="1:14" s="76" customFormat="1" ht="15.75" x14ac:dyDescent="0.25">
      <c r="A159" s="56"/>
      <c r="B159" s="243"/>
      <c r="C159" s="243"/>
      <c r="D159" s="243"/>
      <c r="E159" s="246" t="s">
        <v>7</v>
      </c>
      <c r="F159" s="267" t="s">
        <v>134</v>
      </c>
      <c r="G159" s="270"/>
      <c r="H159" s="255" t="s">
        <v>11</v>
      </c>
      <c r="I159" s="346" t="s">
        <v>80</v>
      </c>
      <c r="J159" s="255">
        <f>IF(H159="Y/T",IF(I159="Ya",1,IF(I159="Tidak",0,"Error")),IF(H159="A/B/C",IF(I159="A",1,IF(I159="B",0.5,IF(I159="C",0,"Error"))),IF(H159="A/B/C/D",IF(I159="A",1,IF(I159="B",0.67,IF(I159="C",0.33,IF(I159="D",0,"Error")))),IF(H159="A/B/C/D/E",IF(I159="A",1,IF(I159="B",0.75,IF(I159="C",0.5,IF(I159="D",0.25,IF(I159="E",0,"Error")))))))))</f>
        <v>0.67</v>
      </c>
      <c r="K159" s="255" t="s">
        <v>261</v>
      </c>
      <c r="L159" s="258" t="s">
        <v>135</v>
      </c>
      <c r="M159" s="285" t="s">
        <v>327</v>
      </c>
      <c r="N159" s="220" t="s">
        <v>456</v>
      </c>
    </row>
    <row r="160" spans="1:14" s="76" customFormat="1" ht="31.5" x14ac:dyDescent="0.25">
      <c r="A160" s="56"/>
      <c r="B160" s="244"/>
      <c r="C160" s="244"/>
      <c r="D160" s="244"/>
      <c r="E160" s="247"/>
      <c r="F160" s="268"/>
      <c r="G160" s="271"/>
      <c r="H160" s="256"/>
      <c r="I160" s="347"/>
      <c r="J160" s="256"/>
      <c r="K160" s="256"/>
      <c r="L160" s="259"/>
      <c r="M160" s="286"/>
      <c r="N160" s="220" t="s">
        <v>457</v>
      </c>
    </row>
    <row r="161" spans="1:14" s="76" customFormat="1" ht="31.5" x14ac:dyDescent="0.25">
      <c r="A161" s="56"/>
      <c r="B161" s="245"/>
      <c r="C161" s="245"/>
      <c r="D161" s="245"/>
      <c r="E161" s="248"/>
      <c r="F161" s="269"/>
      <c r="G161" s="272"/>
      <c r="H161" s="257"/>
      <c r="I161" s="348"/>
      <c r="J161" s="257"/>
      <c r="K161" s="257"/>
      <c r="L161" s="260"/>
      <c r="M161" s="287"/>
      <c r="N161" s="220" t="s">
        <v>458</v>
      </c>
    </row>
    <row r="162" spans="1:14" s="76" customFormat="1" ht="15.75" x14ac:dyDescent="0.25">
      <c r="A162" s="56"/>
      <c r="B162" s="243"/>
      <c r="C162" s="243"/>
      <c r="D162" s="243"/>
      <c r="E162" s="246" t="s">
        <v>9</v>
      </c>
      <c r="F162" s="267" t="s">
        <v>136</v>
      </c>
      <c r="G162" s="270"/>
      <c r="H162" s="255" t="s">
        <v>11</v>
      </c>
      <c r="I162" s="346" t="s">
        <v>80</v>
      </c>
      <c r="J162" s="255">
        <f>IF(H162="Y/T",IF(I162="Ya",1,IF(I162="Tidak",0,"Error")),IF(H162="A/B/C",IF(I162="A",1,IF(I162="B",0.5,IF(I162="C",0,"Error"))),IF(H162="A/B/C/D",IF(I162="A",1,IF(I162="B",0.67,IF(I162="C",0.33,IF(I162="D",0,"Error")))),IF(H162="A/B/C/D/E",IF(I162="A",1,IF(I162="B",0.75,IF(I162="C",0.5,IF(I162="D",0.25,IF(I162="E",0,"Error")))))))))</f>
        <v>0.67</v>
      </c>
      <c r="K162" s="255" t="s">
        <v>261</v>
      </c>
      <c r="L162" s="258" t="s">
        <v>137</v>
      </c>
      <c r="M162" s="240" t="s">
        <v>298</v>
      </c>
      <c r="N162" s="220" t="s">
        <v>459</v>
      </c>
    </row>
    <row r="163" spans="1:14" s="76" customFormat="1" ht="15.75" x14ac:dyDescent="0.25">
      <c r="A163" s="56"/>
      <c r="B163" s="244"/>
      <c r="C163" s="244"/>
      <c r="D163" s="244"/>
      <c r="E163" s="247"/>
      <c r="F163" s="268"/>
      <c r="G163" s="271"/>
      <c r="H163" s="256"/>
      <c r="I163" s="347"/>
      <c r="J163" s="256"/>
      <c r="K163" s="256"/>
      <c r="L163" s="259"/>
      <c r="M163" s="241"/>
      <c r="N163" s="220" t="s">
        <v>460</v>
      </c>
    </row>
    <row r="164" spans="1:14" s="76" customFormat="1" ht="15.75" x14ac:dyDescent="0.25">
      <c r="A164" s="56"/>
      <c r="B164" s="244"/>
      <c r="C164" s="244"/>
      <c r="D164" s="244"/>
      <c r="E164" s="247"/>
      <c r="F164" s="268"/>
      <c r="G164" s="271"/>
      <c r="H164" s="256"/>
      <c r="I164" s="347"/>
      <c r="J164" s="256"/>
      <c r="K164" s="256"/>
      <c r="L164" s="259"/>
      <c r="M164" s="241"/>
      <c r="N164" s="220" t="s">
        <v>461</v>
      </c>
    </row>
    <row r="165" spans="1:14" s="76" customFormat="1" ht="15.75" x14ac:dyDescent="0.25">
      <c r="A165" s="56"/>
      <c r="B165" s="244"/>
      <c r="C165" s="244"/>
      <c r="D165" s="244"/>
      <c r="E165" s="247"/>
      <c r="F165" s="268"/>
      <c r="G165" s="271"/>
      <c r="H165" s="256"/>
      <c r="I165" s="347"/>
      <c r="J165" s="256"/>
      <c r="K165" s="256"/>
      <c r="L165" s="259"/>
      <c r="M165" s="241"/>
      <c r="N165" s="220" t="s">
        <v>462</v>
      </c>
    </row>
    <row r="166" spans="1:14" s="76" customFormat="1" ht="15.75" x14ac:dyDescent="0.25">
      <c r="A166" s="56"/>
      <c r="B166" s="244"/>
      <c r="C166" s="244"/>
      <c r="D166" s="244"/>
      <c r="E166" s="247"/>
      <c r="F166" s="268"/>
      <c r="G166" s="271"/>
      <c r="H166" s="256"/>
      <c r="I166" s="347"/>
      <c r="J166" s="256"/>
      <c r="K166" s="256"/>
      <c r="L166" s="259"/>
      <c r="M166" s="241"/>
      <c r="N166" s="220" t="s">
        <v>463</v>
      </c>
    </row>
    <row r="167" spans="1:14" s="76" customFormat="1" ht="15.75" x14ac:dyDescent="0.25">
      <c r="A167" s="56"/>
      <c r="B167" s="244"/>
      <c r="C167" s="244"/>
      <c r="D167" s="244"/>
      <c r="E167" s="247"/>
      <c r="F167" s="268"/>
      <c r="G167" s="271"/>
      <c r="H167" s="256"/>
      <c r="I167" s="347"/>
      <c r="J167" s="256"/>
      <c r="K167" s="256"/>
      <c r="L167" s="259"/>
      <c r="M167" s="241"/>
      <c r="N167" s="220" t="s">
        <v>464</v>
      </c>
    </row>
    <row r="168" spans="1:14" s="76" customFormat="1" ht="15.75" x14ac:dyDescent="0.25">
      <c r="A168" s="56"/>
      <c r="B168" s="244"/>
      <c r="C168" s="244"/>
      <c r="D168" s="244"/>
      <c r="E168" s="247"/>
      <c r="F168" s="268"/>
      <c r="G168" s="271"/>
      <c r="H168" s="256"/>
      <c r="I168" s="347"/>
      <c r="J168" s="256"/>
      <c r="K168" s="256"/>
      <c r="L168" s="259"/>
      <c r="M168" s="241"/>
      <c r="N168" s="220" t="s">
        <v>465</v>
      </c>
    </row>
    <row r="169" spans="1:14" s="76" customFormat="1" ht="15.75" x14ac:dyDescent="0.25">
      <c r="A169" s="56"/>
      <c r="B169" s="244"/>
      <c r="C169" s="244"/>
      <c r="D169" s="244"/>
      <c r="E169" s="247"/>
      <c r="F169" s="268"/>
      <c r="G169" s="271"/>
      <c r="H169" s="256"/>
      <c r="I169" s="347"/>
      <c r="J169" s="256"/>
      <c r="K169" s="256"/>
      <c r="L169" s="259"/>
      <c r="M169" s="241"/>
      <c r="N169" s="220" t="s">
        <v>466</v>
      </c>
    </row>
    <row r="170" spans="1:14" s="76" customFormat="1" ht="31.5" x14ac:dyDescent="0.25">
      <c r="A170" s="56"/>
      <c r="B170" s="244"/>
      <c r="C170" s="244"/>
      <c r="D170" s="244"/>
      <c r="E170" s="247"/>
      <c r="F170" s="268"/>
      <c r="G170" s="271"/>
      <c r="H170" s="256"/>
      <c r="I170" s="347"/>
      <c r="J170" s="256"/>
      <c r="K170" s="256"/>
      <c r="L170" s="259"/>
      <c r="M170" s="241"/>
      <c r="N170" s="220" t="s">
        <v>467</v>
      </c>
    </row>
    <row r="171" spans="1:14" s="76" customFormat="1" ht="15.75" x14ac:dyDescent="0.25">
      <c r="A171" s="56"/>
      <c r="B171" s="244"/>
      <c r="C171" s="244"/>
      <c r="D171" s="244"/>
      <c r="E171" s="247"/>
      <c r="F171" s="268"/>
      <c r="G171" s="271"/>
      <c r="H171" s="256"/>
      <c r="I171" s="347"/>
      <c r="J171" s="256"/>
      <c r="K171" s="256"/>
      <c r="L171" s="259"/>
      <c r="M171" s="241"/>
      <c r="N171" s="220" t="s">
        <v>468</v>
      </c>
    </row>
    <row r="172" spans="1:14" s="76" customFormat="1" ht="31.5" x14ac:dyDescent="0.25">
      <c r="A172" s="56"/>
      <c r="B172" s="244"/>
      <c r="C172" s="244"/>
      <c r="D172" s="244"/>
      <c r="E172" s="247"/>
      <c r="F172" s="268"/>
      <c r="G172" s="271"/>
      <c r="H172" s="256"/>
      <c r="I172" s="347"/>
      <c r="J172" s="256"/>
      <c r="K172" s="256"/>
      <c r="L172" s="259"/>
      <c r="M172" s="241"/>
      <c r="N172" s="220" t="s">
        <v>469</v>
      </c>
    </row>
    <row r="173" spans="1:14" s="76" customFormat="1" ht="31.5" x14ac:dyDescent="0.25">
      <c r="A173" s="56">
        <v>93</v>
      </c>
      <c r="B173" s="245"/>
      <c r="C173" s="245"/>
      <c r="D173" s="245"/>
      <c r="E173" s="248"/>
      <c r="F173" s="269"/>
      <c r="G173" s="272"/>
      <c r="H173" s="257"/>
      <c r="I173" s="348"/>
      <c r="J173" s="257"/>
      <c r="K173" s="257"/>
      <c r="L173" s="260"/>
      <c r="M173" s="242"/>
      <c r="N173" s="220" t="s">
        <v>470</v>
      </c>
    </row>
    <row r="174" spans="1:14" s="76" customFormat="1" ht="47.25" x14ac:dyDescent="0.25">
      <c r="A174" s="56"/>
      <c r="B174" s="243"/>
      <c r="C174" s="243"/>
      <c r="D174" s="243"/>
      <c r="E174" s="246" t="s">
        <v>10</v>
      </c>
      <c r="F174" s="267" t="s">
        <v>138</v>
      </c>
      <c r="G174" s="270"/>
      <c r="H174" s="255" t="s">
        <v>11</v>
      </c>
      <c r="I174" s="346" t="s">
        <v>80</v>
      </c>
      <c r="J174" s="255">
        <f>IF(H174="Y/T",IF(I174="Ya",1,IF(I174="Tidak",0,"Error")),IF(H174="A/B/C",IF(I174="A",1,IF(I174="B",0.5,IF(I174="C",0,"Error"))),IF(H174="A/B/C/D",IF(I174="A",1,IF(I174="B",0.67,IF(I174="C",0.33,IF(I174="D",0,"Error")))),IF(H174="A/B/C/D/E",IF(I174="A",1,IF(I174="B",0.75,IF(I174="C",0.5,IF(I174="D",0.25,IF(I174="E",0,"Error")))))))))</f>
        <v>0.67</v>
      </c>
      <c r="K174" s="255" t="s">
        <v>261</v>
      </c>
      <c r="L174" s="258" t="s">
        <v>139</v>
      </c>
      <c r="M174" s="285" t="s">
        <v>299</v>
      </c>
      <c r="N174" s="220" t="s">
        <v>449</v>
      </c>
    </row>
    <row r="175" spans="1:14" s="76" customFormat="1" ht="31.5" x14ac:dyDescent="0.25">
      <c r="A175" s="56"/>
      <c r="B175" s="244"/>
      <c r="C175" s="244"/>
      <c r="D175" s="244"/>
      <c r="E175" s="247"/>
      <c r="F175" s="268"/>
      <c r="G175" s="271"/>
      <c r="H175" s="256"/>
      <c r="I175" s="347"/>
      <c r="J175" s="256"/>
      <c r="K175" s="256"/>
      <c r="L175" s="259"/>
      <c r="M175" s="286"/>
      <c r="N175" s="220" t="s">
        <v>450</v>
      </c>
    </row>
    <row r="176" spans="1:14" s="76" customFormat="1" ht="31.5" x14ac:dyDescent="0.25">
      <c r="A176" s="56"/>
      <c r="B176" s="244"/>
      <c r="C176" s="244"/>
      <c r="D176" s="244"/>
      <c r="E176" s="247"/>
      <c r="F176" s="268"/>
      <c r="G176" s="271"/>
      <c r="H176" s="256"/>
      <c r="I176" s="347"/>
      <c r="J176" s="256"/>
      <c r="K176" s="256"/>
      <c r="L176" s="259"/>
      <c r="M176" s="286"/>
      <c r="N176" s="220" t="s">
        <v>451</v>
      </c>
    </row>
    <row r="177" spans="1:14" s="76" customFormat="1" ht="15.75" x14ac:dyDescent="0.25">
      <c r="A177" s="56"/>
      <c r="B177" s="244"/>
      <c r="C177" s="244"/>
      <c r="D177" s="244"/>
      <c r="E177" s="247"/>
      <c r="F177" s="268"/>
      <c r="G177" s="271"/>
      <c r="H177" s="256"/>
      <c r="I177" s="347"/>
      <c r="J177" s="256"/>
      <c r="K177" s="256"/>
      <c r="L177" s="259"/>
      <c r="M177" s="286"/>
      <c r="N177" s="220" t="s">
        <v>452</v>
      </c>
    </row>
    <row r="178" spans="1:14" s="76" customFormat="1" ht="15.75" x14ac:dyDescent="0.25">
      <c r="A178" s="56"/>
      <c r="B178" s="244"/>
      <c r="C178" s="244"/>
      <c r="D178" s="244"/>
      <c r="E178" s="247"/>
      <c r="F178" s="268"/>
      <c r="G178" s="271"/>
      <c r="H178" s="256"/>
      <c r="I178" s="347"/>
      <c r="J178" s="256"/>
      <c r="K178" s="256"/>
      <c r="L178" s="259"/>
      <c r="M178" s="286"/>
      <c r="N178" s="220" t="s">
        <v>453</v>
      </c>
    </row>
    <row r="179" spans="1:14" s="76" customFormat="1" ht="15.75" x14ac:dyDescent="0.25">
      <c r="A179" s="56"/>
      <c r="B179" s="244"/>
      <c r="C179" s="244"/>
      <c r="D179" s="244"/>
      <c r="E179" s="247"/>
      <c r="F179" s="268"/>
      <c r="G179" s="271"/>
      <c r="H179" s="256"/>
      <c r="I179" s="347"/>
      <c r="J179" s="256"/>
      <c r="K179" s="256"/>
      <c r="L179" s="259"/>
      <c r="M179" s="286"/>
      <c r="N179" s="220" t="s">
        <v>454</v>
      </c>
    </row>
    <row r="180" spans="1:14" s="76" customFormat="1" ht="31.5" x14ac:dyDescent="0.25">
      <c r="A180" s="56"/>
      <c r="B180" s="245"/>
      <c r="C180" s="245"/>
      <c r="D180" s="245"/>
      <c r="E180" s="248"/>
      <c r="F180" s="269"/>
      <c r="G180" s="272"/>
      <c r="H180" s="257"/>
      <c r="I180" s="348"/>
      <c r="J180" s="257"/>
      <c r="K180" s="257"/>
      <c r="L180" s="260"/>
      <c r="M180" s="287"/>
      <c r="N180" s="220" t="s">
        <v>455</v>
      </c>
    </row>
    <row r="181" spans="1:14" s="76" customFormat="1" ht="15.75" x14ac:dyDescent="0.25">
      <c r="A181" s="56"/>
      <c r="B181" s="243"/>
      <c r="C181" s="243"/>
      <c r="D181" s="243"/>
      <c r="E181" s="246" t="s">
        <v>12</v>
      </c>
      <c r="F181" s="249" t="s">
        <v>74</v>
      </c>
      <c r="G181" s="270"/>
      <c r="H181" s="255" t="s">
        <v>4</v>
      </c>
      <c r="I181" s="346" t="s">
        <v>80</v>
      </c>
      <c r="J181" s="255">
        <f>IF(H181="Y/T",IF(I181="Ya",1,IF(I181="Tidak",0,"Error")),IF(H181="A/B/C",IF(I181="A",1,IF(I181="B",0.5,IF(I181="C",0,"Error"))),IF(H181="A/B/C/D",IF(I181="A",1,IF(I181="B",0.67,IF(I181="C",0.33,IF(I181="D",0,"Error")))),IF(H181="A/B/C/D/E",IF(I181="A",1,IF(I181="B",0.75,IF(I181="C",0.5,IF(I181="D",0.25,IF(I181="E",0,"Error")))))))))</f>
        <v>0.5</v>
      </c>
      <c r="K181" s="255" t="s">
        <v>261</v>
      </c>
      <c r="L181" s="258" t="s">
        <v>140</v>
      </c>
      <c r="M181" s="285" t="s">
        <v>300</v>
      </c>
      <c r="N181" s="220" t="s">
        <v>446</v>
      </c>
    </row>
    <row r="182" spans="1:14" s="76" customFormat="1" ht="31.5" x14ac:dyDescent="0.25">
      <c r="A182" s="56"/>
      <c r="B182" s="244"/>
      <c r="C182" s="244"/>
      <c r="D182" s="244"/>
      <c r="E182" s="247"/>
      <c r="F182" s="250"/>
      <c r="G182" s="271"/>
      <c r="H182" s="256"/>
      <c r="I182" s="347"/>
      <c r="J182" s="256"/>
      <c r="K182" s="256"/>
      <c r="L182" s="259"/>
      <c r="M182" s="286"/>
      <c r="N182" s="220" t="s">
        <v>447</v>
      </c>
    </row>
    <row r="183" spans="1:14" s="76" customFormat="1" ht="31.5" x14ac:dyDescent="0.25">
      <c r="A183" s="56">
        <v>94</v>
      </c>
      <c r="B183" s="245"/>
      <c r="C183" s="245"/>
      <c r="D183" s="245"/>
      <c r="E183" s="248"/>
      <c r="F183" s="251"/>
      <c r="G183" s="272"/>
      <c r="H183" s="257"/>
      <c r="I183" s="348"/>
      <c r="J183" s="257"/>
      <c r="K183" s="257"/>
      <c r="L183" s="260"/>
      <c r="M183" s="287"/>
      <c r="N183" s="220" t="s">
        <v>448</v>
      </c>
    </row>
    <row r="184" spans="1:14" s="66" customFormat="1" x14ac:dyDescent="0.25">
      <c r="A184" s="82">
        <v>104</v>
      </c>
      <c r="B184" s="102"/>
      <c r="C184" s="102"/>
      <c r="D184" s="103">
        <v>4</v>
      </c>
      <c r="E184" s="288" t="s">
        <v>52</v>
      </c>
      <c r="F184" s="288"/>
      <c r="G184" s="175">
        <v>4</v>
      </c>
      <c r="H184" s="104"/>
      <c r="I184" s="77"/>
      <c r="J184" s="104">
        <f>SUM(J185:J207)/COUNTA(J185:J207)*G184</f>
        <v>3.42</v>
      </c>
      <c r="K184" s="126">
        <f>+J184/G184</f>
        <v>0.85499999999999998</v>
      </c>
      <c r="L184" s="106" t="s">
        <v>34</v>
      </c>
      <c r="M184" s="117"/>
      <c r="N184" s="105"/>
    </row>
    <row r="185" spans="1:14" s="76" customFormat="1" ht="31.5" x14ac:dyDescent="0.25">
      <c r="A185" s="56"/>
      <c r="B185" s="243"/>
      <c r="C185" s="243"/>
      <c r="D185" s="243"/>
      <c r="E185" s="246" t="s">
        <v>3</v>
      </c>
      <c r="F185" s="249" t="s">
        <v>141</v>
      </c>
      <c r="G185" s="252"/>
      <c r="H185" s="255" t="s">
        <v>11</v>
      </c>
      <c r="I185" s="346" t="s">
        <v>79</v>
      </c>
      <c r="J185" s="255">
        <f>IF(H185="Y/T",IF(I185="Ya",1,IF(I185="Tidak",0,"Error")),IF(H185="A/B/C",IF(I185="A",1,IF(I185="B",0.5,IF(I185="C",0,"Error"))),IF(H185="A/B/C/D",IF(I185="A",1,IF(I185="B",0.67,IF(I185="C",0.33,IF(I185="D",0,"Error")))),IF(H185="A/B/C/D/E",IF(I185="A",1,IF(I185="B",0.75,IF(I185="C",0.5,IF(I185="D",0.25,IF(I185="E",0,"Error")))))))))</f>
        <v>1</v>
      </c>
      <c r="K185" s="255" t="s">
        <v>261</v>
      </c>
      <c r="L185" s="258" t="s">
        <v>142</v>
      </c>
      <c r="M185" s="285" t="s">
        <v>302</v>
      </c>
      <c r="N185" s="220" t="s">
        <v>424</v>
      </c>
    </row>
    <row r="186" spans="1:14" s="76" customFormat="1" ht="47.25" x14ac:dyDescent="0.25">
      <c r="A186" s="56">
        <v>107</v>
      </c>
      <c r="B186" s="245"/>
      <c r="C186" s="245"/>
      <c r="D186" s="245"/>
      <c r="E186" s="248"/>
      <c r="F186" s="251"/>
      <c r="G186" s="254"/>
      <c r="H186" s="257"/>
      <c r="I186" s="348"/>
      <c r="J186" s="257"/>
      <c r="K186" s="257"/>
      <c r="L186" s="260"/>
      <c r="M186" s="287"/>
      <c r="N186" s="220" t="s">
        <v>425</v>
      </c>
    </row>
    <row r="187" spans="1:14" s="76" customFormat="1" ht="31.5" x14ac:dyDescent="0.25">
      <c r="A187" s="56"/>
      <c r="B187" s="243"/>
      <c r="C187" s="243"/>
      <c r="D187" s="243"/>
      <c r="E187" s="246" t="s">
        <v>5</v>
      </c>
      <c r="F187" s="267" t="s">
        <v>143</v>
      </c>
      <c r="G187" s="270"/>
      <c r="H187" s="255" t="s">
        <v>11</v>
      </c>
      <c r="I187" s="346" t="s">
        <v>80</v>
      </c>
      <c r="J187" s="255">
        <f>IF(H187="Y/T",IF(I187="Ya",1,IF(I187="Tidak",0,"Error")),IF(H187="A/B/C",IF(I187="A",1,IF(I187="B",0.5,IF(I187="C",0,"Error"))),IF(H187="A/B/C/D",IF(I187="A",1,IF(I187="B",0.67,IF(I187="C",0.33,IF(I187="D",0,"Error")))),IF(H187="A/B/C/D/E",IF(I187="A",1,IF(I187="B",0.75,IF(I187="C",0.5,IF(I187="D",0.25,IF(I187="E",0,"Error")))))))))</f>
        <v>0.67</v>
      </c>
      <c r="K187" s="255" t="s">
        <v>261</v>
      </c>
      <c r="L187" s="258" t="s">
        <v>301</v>
      </c>
      <c r="M187" s="240" t="s">
        <v>303</v>
      </c>
      <c r="N187" s="220" t="s">
        <v>426</v>
      </c>
    </row>
    <row r="188" spans="1:14" s="76" customFormat="1" ht="47.25" x14ac:dyDescent="0.25">
      <c r="A188" s="56"/>
      <c r="B188" s="244"/>
      <c r="C188" s="244"/>
      <c r="D188" s="244"/>
      <c r="E188" s="247"/>
      <c r="F188" s="268"/>
      <c r="G188" s="271"/>
      <c r="H188" s="256"/>
      <c r="I188" s="347"/>
      <c r="J188" s="256"/>
      <c r="K188" s="256"/>
      <c r="L188" s="259"/>
      <c r="M188" s="241"/>
      <c r="N188" s="220" t="s">
        <v>427</v>
      </c>
    </row>
    <row r="189" spans="1:14" s="76" customFormat="1" ht="31.5" x14ac:dyDescent="0.25">
      <c r="A189" s="56"/>
      <c r="B189" s="244"/>
      <c r="C189" s="244"/>
      <c r="D189" s="244"/>
      <c r="E189" s="247"/>
      <c r="F189" s="268"/>
      <c r="G189" s="271"/>
      <c r="H189" s="256"/>
      <c r="I189" s="347"/>
      <c r="J189" s="256"/>
      <c r="K189" s="256"/>
      <c r="L189" s="259"/>
      <c r="M189" s="241"/>
      <c r="N189" s="220" t="s">
        <v>428</v>
      </c>
    </row>
    <row r="190" spans="1:14" s="76" customFormat="1" ht="31.5" x14ac:dyDescent="0.25">
      <c r="A190" s="56"/>
      <c r="B190" s="244"/>
      <c r="C190" s="244"/>
      <c r="D190" s="244"/>
      <c r="E190" s="247"/>
      <c r="F190" s="268"/>
      <c r="G190" s="271"/>
      <c r="H190" s="256"/>
      <c r="I190" s="347"/>
      <c r="J190" s="256"/>
      <c r="K190" s="256"/>
      <c r="L190" s="259"/>
      <c r="M190" s="241"/>
      <c r="N190" s="220" t="s">
        <v>429</v>
      </c>
    </row>
    <row r="191" spans="1:14" s="76" customFormat="1" ht="31.5" x14ac:dyDescent="0.25">
      <c r="A191" s="56"/>
      <c r="B191" s="244"/>
      <c r="C191" s="244"/>
      <c r="D191" s="244"/>
      <c r="E191" s="247"/>
      <c r="F191" s="268"/>
      <c r="G191" s="271"/>
      <c r="H191" s="256"/>
      <c r="I191" s="347"/>
      <c r="J191" s="256"/>
      <c r="K191" s="256"/>
      <c r="L191" s="259"/>
      <c r="M191" s="241"/>
      <c r="N191" s="220" t="s">
        <v>430</v>
      </c>
    </row>
    <row r="192" spans="1:14" s="76" customFormat="1" ht="31.5" x14ac:dyDescent="0.25">
      <c r="A192" s="56">
        <v>105</v>
      </c>
      <c r="B192" s="245"/>
      <c r="C192" s="245"/>
      <c r="D192" s="245"/>
      <c r="E192" s="248"/>
      <c r="F192" s="269"/>
      <c r="G192" s="272"/>
      <c r="H192" s="257"/>
      <c r="I192" s="348"/>
      <c r="J192" s="257"/>
      <c r="K192" s="257"/>
      <c r="L192" s="260"/>
      <c r="M192" s="242"/>
      <c r="N192" s="220" t="s">
        <v>431</v>
      </c>
    </row>
    <row r="193" spans="1:14" s="76" customFormat="1" x14ac:dyDescent="0.25">
      <c r="A193" s="56"/>
      <c r="B193" s="243"/>
      <c r="C193" s="243"/>
      <c r="D193" s="243"/>
      <c r="E193" s="246" t="s">
        <v>7</v>
      </c>
      <c r="F193" s="267" t="s">
        <v>144</v>
      </c>
      <c r="G193" s="270"/>
      <c r="H193" s="255" t="s">
        <v>6</v>
      </c>
      <c r="I193" s="346" t="s">
        <v>80</v>
      </c>
      <c r="J193" s="255">
        <f>IF(H193="Y/T",IF(I193="Ya",1,IF(I193="Tidak",0,"Error")),IF(H193="A/B/C",IF(I193="A",1,IF(I193="B",0.5,IF(I193="C",0,"Error"))),IF(H193="A/B/C/D",IF(I193="A",1,IF(I193="B",0.67,IF(I193="C",0.33,IF(I193="D",0,"Error")))),IF(H193="A/B/C/D/E",IF(I193="A",1,IF(I193="B",0.75,IF(I193="C",0.5,IF(I193="D",0.25,IF(I193="E",0,"Error")))))))))</f>
        <v>0.75</v>
      </c>
      <c r="K193" s="255" t="s">
        <v>261</v>
      </c>
      <c r="L193" s="249" t="s">
        <v>145</v>
      </c>
      <c r="M193" s="285" t="s">
        <v>304</v>
      </c>
      <c r="N193" s="236" t="s">
        <v>432</v>
      </c>
    </row>
    <row r="194" spans="1:14" s="76" customFormat="1" x14ac:dyDescent="0.25">
      <c r="A194" s="56"/>
      <c r="B194" s="244"/>
      <c r="C194" s="244"/>
      <c r="D194" s="244"/>
      <c r="E194" s="247"/>
      <c r="F194" s="268"/>
      <c r="G194" s="271"/>
      <c r="H194" s="256"/>
      <c r="I194" s="347"/>
      <c r="J194" s="256"/>
      <c r="K194" s="256"/>
      <c r="L194" s="250"/>
      <c r="M194" s="286"/>
      <c r="N194" s="236" t="s">
        <v>433</v>
      </c>
    </row>
    <row r="195" spans="1:14" s="76" customFormat="1" x14ac:dyDescent="0.25">
      <c r="A195" s="56"/>
      <c r="B195" s="244"/>
      <c r="C195" s="244"/>
      <c r="D195" s="244"/>
      <c r="E195" s="247"/>
      <c r="F195" s="268"/>
      <c r="G195" s="271"/>
      <c r="H195" s="256"/>
      <c r="I195" s="347"/>
      <c r="J195" s="256"/>
      <c r="K195" s="256"/>
      <c r="L195" s="250"/>
      <c r="M195" s="286"/>
      <c r="N195" s="236" t="s">
        <v>434</v>
      </c>
    </row>
    <row r="196" spans="1:14" s="76" customFormat="1" x14ac:dyDescent="0.25">
      <c r="A196" s="56"/>
      <c r="B196" s="244"/>
      <c r="C196" s="244"/>
      <c r="D196" s="244"/>
      <c r="E196" s="247"/>
      <c r="F196" s="268"/>
      <c r="G196" s="271"/>
      <c r="H196" s="256"/>
      <c r="I196" s="347"/>
      <c r="J196" s="256"/>
      <c r="K196" s="256"/>
      <c r="L196" s="250"/>
      <c r="M196" s="286"/>
      <c r="N196" s="236" t="s">
        <v>435</v>
      </c>
    </row>
    <row r="197" spans="1:14" s="76" customFormat="1" x14ac:dyDescent="0.25">
      <c r="A197" s="56"/>
      <c r="B197" s="244"/>
      <c r="C197" s="244"/>
      <c r="D197" s="244"/>
      <c r="E197" s="247"/>
      <c r="F197" s="268"/>
      <c r="G197" s="271"/>
      <c r="H197" s="256"/>
      <c r="I197" s="347"/>
      <c r="J197" s="256"/>
      <c r="K197" s="256"/>
      <c r="L197" s="250"/>
      <c r="M197" s="286"/>
      <c r="N197" s="236" t="s">
        <v>436</v>
      </c>
    </row>
    <row r="198" spans="1:14" s="76" customFormat="1" ht="30" x14ac:dyDescent="0.25">
      <c r="A198" s="56"/>
      <c r="B198" s="244"/>
      <c r="C198" s="244"/>
      <c r="D198" s="244"/>
      <c r="E198" s="247"/>
      <c r="F198" s="268"/>
      <c r="G198" s="271"/>
      <c r="H198" s="256"/>
      <c r="I198" s="347"/>
      <c r="J198" s="256"/>
      <c r="K198" s="256"/>
      <c r="L198" s="250"/>
      <c r="M198" s="286"/>
      <c r="N198" s="236" t="s">
        <v>437</v>
      </c>
    </row>
    <row r="199" spans="1:14" s="76" customFormat="1" x14ac:dyDescent="0.25">
      <c r="A199" s="56"/>
      <c r="B199" s="244"/>
      <c r="C199" s="244"/>
      <c r="D199" s="244"/>
      <c r="E199" s="247"/>
      <c r="F199" s="268"/>
      <c r="G199" s="271"/>
      <c r="H199" s="256"/>
      <c r="I199" s="347"/>
      <c r="J199" s="256"/>
      <c r="K199" s="256"/>
      <c r="L199" s="250"/>
      <c r="M199" s="286"/>
      <c r="N199" s="236" t="s">
        <v>438</v>
      </c>
    </row>
    <row r="200" spans="1:14" s="76" customFormat="1" ht="30" x14ac:dyDescent="0.25">
      <c r="A200" s="56"/>
      <c r="B200" s="244"/>
      <c r="C200" s="244"/>
      <c r="D200" s="244"/>
      <c r="E200" s="247"/>
      <c r="F200" s="268"/>
      <c r="G200" s="271"/>
      <c r="H200" s="256"/>
      <c r="I200" s="347"/>
      <c r="J200" s="256"/>
      <c r="K200" s="256"/>
      <c r="L200" s="250"/>
      <c r="M200" s="286"/>
      <c r="N200" s="236" t="s">
        <v>439</v>
      </c>
    </row>
    <row r="201" spans="1:14" s="76" customFormat="1" ht="409.5" x14ac:dyDescent="0.25">
      <c r="A201" s="56"/>
      <c r="B201" s="244"/>
      <c r="C201" s="244"/>
      <c r="D201" s="244"/>
      <c r="E201" s="247"/>
      <c r="F201" s="268"/>
      <c r="G201" s="271"/>
      <c r="H201" s="256"/>
      <c r="I201" s="347"/>
      <c r="J201" s="256"/>
      <c r="K201" s="256"/>
      <c r="L201" s="250"/>
      <c r="M201" s="286"/>
      <c r="N201" s="236" t="s">
        <v>620</v>
      </c>
    </row>
    <row r="202" spans="1:14" s="76" customFormat="1" ht="409.5" x14ac:dyDescent="0.25">
      <c r="A202" s="56">
        <v>106</v>
      </c>
      <c r="B202" s="245"/>
      <c r="C202" s="245"/>
      <c r="D202" s="245"/>
      <c r="E202" s="248"/>
      <c r="F202" s="269"/>
      <c r="G202" s="272"/>
      <c r="H202" s="257"/>
      <c r="I202" s="348"/>
      <c r="J202" s="257"/>
      <c r="K202" s="257"/>
      <c r="L202" s="251"/>
      <c r="M202" s="287"/>
      <c r="N202" s="236" t="s">
        <v>621</v>
      </c>
    </row>
    <row r="203" spans="1:14" s="76" customFormat="1" ht="31.5" x14ac:dyDescent="0.25">
      <c r="A203" s="56"/>
      <c r="B203" s="243"/>
      <c r="C203" s="243"/>
      <c r="D203" s="243"/>
      <c r="E203" s="246" t="s">
        <v>9</v>
      </c>
      <c r="F203" s="267" t="s">
        <v>146</v>
      </c>
      <c r="G203" s="270"/>
      <c r="H203" s="255" t="s">
        <v>8</v>
      </c>
      <c r="I203" s="346" t="s">
        <v>78</v>
      </c>
      <c r="J203" s="255">
        <f>IF(H203="Y/T",IF(I203="Ya",1,IF(I203="Tidak",0,"Error")),IF(H203="A/B/C",IF(I203="A",1,IF(I203="B",0.5,IF(I203="C",0,"Error"))),IF(H203="A/B/C/D",IF(I203="A",1,IF(I203="B",0.67,IF(I203="C",0.33,IF(I203="D",0,"Error")))),IF(H203="A/B/C/D/E",IF(I203="A",1,IF(I203="B",0.75,IF(I203="C",0.5,IF(I203="D",0.25,IF(I203="E",0,"Error")))))))))</f>
        <v>1</v>
      </c>
      <c r="K203" s="255" t="s">
        <v>261</v>
      </c>
      <c r="L203" s="258" t="s">
        <v>147</v>
      </c>
      <c r="M203" s="240" t="s">
        <v>305</v>
      </c>
      <c r="N203" s="220" t="s">
        <v>440</v>
      </c>
    </row>
    <row r="204" spans="1:14" s="76" customFormat="1" ht="31.5" x14ac:dyDescent="0.25">
      <c r="A204" s="56"/>
      <c r="B204" s="244"/>
      <c r="C204" s="244"/>
      <c r="D204" s="244"/>
      <c r="E204" s="247"/>
      <c r="F204" s="268"/>
      <c r="G204" s="271"/>
      <c r="H204" s="256"/>
      <c r="I204" s="347"/>
      <c r="J204" s="256"/>
      <c r="K204" s="256"/>
      <c r="L204" s="259"/>
      <c r="M204" s="241"/>
      <c r="N204" s="220" t="s">
        <v>441</v>
      </c>
    </row>
    <row r="205" spans="1:14" s="76" customFormat="1" ht="15.75" x14ac:dyDescent="0.25">
      <c r="A205" s="56"/>
      <c r="B205" s="244"/>
      <c r="C205" s="244"/>
      <c r="D205" s="244"/>
      <c r="E205" s="247"/>
      <c r="F205" s="268"/>
      <c r="G205" s="271"/>
      <c r="H205" s="256"/>
      <c r="I205" s="347"/>
      <c r="J205" s="256"/>
      <c r="K205" s="256"/>
      <c r="L205" s="259"/>
      <c r="M205" s="241"/>
      <c r="N205" s="220" t="s">
        <v>442</v>
      </c>
    </row>
    <row r="206" spans="1:14" s="76" customFormat="1" ht="31.5" x14ac:dyDescent="0.25">
      <c r="A206" s="56"/>
      <c r="B206" s="244"/>
      <c r="C206" s="244"/>
      <c r="D206" s="244"/>
      <c r="E206" s="247"/>
      <c r="F206" s="268"/>
      <c r="G206" s="271"/>
      <c r="H206" s="256"/>
      <c r="I206" s="347"/>
      <c r="J206" s="256"/>
      <c r="K206" s="256"/>
      <c r="L206" s="259"/>
      <c r="M206" s="241"/>
      <c r="N206" s="220" t="s">
        <v>443</v>
      </c>
    </row>
    <row r="207" spans="1:14" s="76" customFormat="1" ht="31.5" x14ac:dyDescent="0.25">
      <c r="A207" s="56"/>
      <c r="B207" s="244"/>
      <c r="C207" s="244"/>
      <c r="D207" s="244"/>
      <c r="E207" s="247"/>
      <c r="F207" s="268"/>
      <c r="G207" s="271"/>
      <c r="H207" s="256"/>
      <c r="I207" s="347"/>
      <c r="J207" s="256"/>
      <c r="K207" s="256"/>
      <c r="L207" s="259"/>
      <c r="M207" s="241"/>
      <c r="N207" s="220" t="s">
        <v>444</v>
      </c>
    </row>
    <row r="208" spans="1:14" s="76" customFormat="1" ht="31.5" x14ac:dyDescent="0.25">
      <c r="A208" s="56">
        <v>108</v>
      </c>
      <c r="B208" s="245"/>
      <c r="C208" s="245"/>
      <c r="D208" s="245"/>
      <c r="E208" s="248"/>
      <c r="F208" s="269"/>
      <c r="G208" s="272"/>
      <c r="H208" s="257"/>
      <c r="I208" s="348"/>
      <c r="J208" s="257"/>
      <c r="K208" s="257"/>
      <c r="L208" s="260"/>
      <c r="M208" s="242"/>
      <c r="N208" s="220" t="s">
        <v>445</v>
      </c>
    </row>
    <row r="209" spans="1:14" s="66" customFormat="1" x14ac:dyDescent="0.25">
      <c r="A209" s="82">
        <v>112</v>
      </c>
      <c r="B209" s="102"/>
      <c r="C209" s="102"/>
      <c r="D209" s="103" t="s">
        <v>35</v>
      </c>
      <c r="E209" s="288" t="s">
        <v>99</v>
      </c>
      <c r="F209" s="288"/>
      <c r="G209" s="175">
        <v>1.5</v>
      </c>
      <c r="H209" s="104"/>
      <c r="I209" s="77"/>
      <c r="J209" s="104">
        <f>SUM(J210:J210)/COUNTA(J210:J210)*G209</f>
        <v>1.0050000000000001</v>
      </c>
      <c r="K209" s="119">
        <f>+J209/G209</f>
        <v>0.67</v>
      </c>
      <c r="L209" s="106"/>
      <c r="M209" s="117"/>
      <c r="N209" s="105"/>
    </row>
    <row r="210" spans="1:14" s="76" customFormat="1" ht="15.75" x14ac:dyDescent="0.25">
      <c r="A210" s="56"/>
      <c r="B210" s="243"/>
      <c r="C210" s="243"/>
      <c r="D210" s="243"/>
      <c r="E210" s="246" t="s">
        <v>3</v>
      </c>
      <c r="F210" s="267" t="s">
        <v>148</v>
      </c>
      <c r="G210" s="252"/>
      <c r="H210" s="255" t="s">
        <v>11</v>
      </c>
      <c r="I210" s="346" t="s">
        <v>80</v>
      </c>
      <c r="J210" s="255">
        <f>IF(H210="Y/T",IF(I210="Ya",1,IF(I210="Tidak",0,"Error")),IF(H210="A/B/C",IF(I210="A",1,IF(I210="B",0.5,IF(I210="C",0,"Error"))),IF(H210="A/B/C/D",IF(I210="A",1,IF(I210="B",0.67,IF(I210="C",0.33,IF(I210="D",0,"Error")))),IF(H210="A/B/C/D/E",IF(I210="A",1,IF(I210="B",0.75,IF(I210="C",0.5,IF(I210="D",0.25,IF(I210="E",0,"Error")))))))))</f>
        <v>0.67</v>
      </c>
      <c r="K210" s="255" t="s">
        <v>261</v>
      </c>
      <c r="L210" s="267" t="s">
        <v>149</v>
      </c>
      <c r="M210" s="240" t="s">
        <v>306</v>
      </c>
      <c r="N210" s="220" t="s">
        <v>415</v>
      </c>
    </row>
    <row r="211" spans="1:14" s="76" customFormat="1" ht="15.75" x14ac:dyDescent="0.25">
      <c r="A211" s="56"/>
      <c r="B211" s="244"/>
      <c r="C211" s="244"/>
      <c r="D211" s="244"/>
      <c r="E211" s="247"/>
      <c r="F211" s="268"/>
      <c r="G211" s="253"/>
      <c r="H211" s="256"/>
      <c r="I211" s="347"/>
      <c r="J211" s="256"/>
      <c r="K211" s="256"/>
      <c r="L211" s="268"/>
      <c r="M211" s="241"/>
      <c r="N211" s="220" t="s">
        <v>416</v>
      </c>
    </row>
    <row r="212" spans="1:14" s="76" customFormat="1" ht="31.5" x14ac:dyDescent="0.25">
      <c r="A212" s="56"/>
      <c r="B212" s="244"/>
      <c r="C212" s="244"/>
      <c r="D212" s="244"/>
      <c r="E212" s="247"/>
      <c r="F212" s="268"/>
      <c r="G212" s="253"/>
      <c r="H212" s="256"/>
      <c r="I212" s="347"/>
      <c r="J212" s="256"/>
      <c r="K212" s="256"/>
      <c r="L212" s="268"/>
      <c r="M212" s="241"/>
      <c r="N212" s="220" t="s">
        <v>417</v>
      </c>
    </row>
    <row r="213" spans="1:14" s="76" customFormat="1" ht="31.5" x14ac:dyDescent="0.25">
      <c r="A213" s="56"/>
      <c r="B213" s="244"/>
      <c r="C213" s="244"/>
      <c r="D213" s="244"/>
      <c r="E213" s="247"/>
      <c r="F213" s="268"/>
      <c r="G213" s="253"/>
      <c r="H213" s="256"/>
      <c r="I213" s="347"/>
      <c r="J213" s="256"/>
      <c r="K213" s="256"/>
      <c r="L213" s="268"/>
      <c r="M213" s="241"/>
      <c r="N213" s="220" t="s">
        <v>418</v>
      </c>
    </row>
    <row r="214" spans="1:14" s="76" customFormat="1" ht="15.75" x14ac:dyDescent="0.25">
      <c r="A214" s="56"/>
      <c r="B214" s="244"/>
      <c r="C214" s="244"/>
      <c r="D214" s="244"/>
      <c r="E214" s="247"/>
      <c r="F214" s="268"/>
      <c r="G214" s="253"/>
      <c r="H214" s="256"/>
      <c r="I214" s="347"/>
      <c r="J214" s="256"/>
      <c r="K214" s="256"/>
      <c r="L214" s="268"/>
      <c r="M214" s="241"/>
      <c r="N214" s="220" t="s">
        <v>419</v>
      </c>
    </row>
    <row r="215" spans="1:14" s="76" customFormat="1" ht="15.75" x14ac:dyDescent="0.25">
      <c r="A215" s="56"/>
      <c r="B215" s="244"/>
      <c r="C215" s="244"/>
      <c r="D215" s="244"/>
      <c r="E215" s="247"/>
      <c r="F215" s="268"/>
      <c r="G215" s="253"/>
      <c r="H215" s="256"/>
      <c r="I215" s="347"/>
      <c r="J215" s="256"/>
      <c r="K215" s="256"/>
      <c r="L215" s="268"/>
      <c r="M215" s="241"/>
      <c r="N215" s="220" t="s">
        <v>420</v>
      </c>
    </row>
    <row r="216" spans="1:14" s="76" customFormat="1" ht="31.5" x14ac:dyDescent="0.25">
      <c r="A216" s="56"/>
      <c r="B216" s="244"/>
      <c r="C216" s="244"/>
      <c r="D216" s="244"/>
      <c r="E216" s="247"/>
      <c r="F216" s="268"/>
      <c r="G216" s="253"/>
      <c r="H216" s="256"/>
      <c r="I216" s="347"/>
      <c r="J216" s="256"/>
      <c r="K216" s="256"/>
      <c r="L216" s="268"/>
      <c r="M216" s="241"/>
      <c r="N216" s="220" t="s">
        <v>421</v>
      </c>
    </row>
    <row r="217" spans="1:14" s="76" customFormat="1" ht="15.75" x14ac:dyDescent="0.25">
      <c r="A217" s="56"/>
      <c r="B217" s="244"/>
      <c r="C217" s="244"/>
      <c r="D217" s="244"/>
      <c r="E217" s="247"/>
      <c r="F217" s="268"/>
      <c r="G217" s="253"/>
      <c r="H217" s="256"/>
      <c r="I217" s="347"/>
      <c r="J217" s="256"/>
      <c r="K217" s="256"/>
      <c r="L217" s="268"/>
      <c r="M217" s="241"/>
      <c r="N217" s="220" t="s">
        <v>422</v>
      </c>
    </row>
    <row r="218" spans="1:14" s="76" customFormat="1" ht="31.5" x14ac:dyDescent="0.25">
      <c r="A218" s="56">
        <v>113</v>
      </c>
      <c r="B218" s="245"/>
      <c r="C218" s="245"/>
      <c r="D218" s="245"/>
      <c r="E218" s="248"/>
      <c r="F218" s="269"/>
      <c r="G218" s="254"/>
      <c r="H218" s="257"/>
      <c r="I218" s="348"/>
      <c r="J218" s="257"/>
      <c r="K218" s="257"/>
      <c r="L218" s="269"/>
      <c r="M218" s="242"/>
      <c r="N218" s="220" t="s">
        <v>423</v>
      </c>
    </row>
    <row r="219" spans="1:14" s="66" customFormat="1" x14ac:dyDescent="0.25">
      <c r="A219" s="82"/>
      <c r="B219" s="102"/>
      <c r="C219" s="102"/>
      <c r="D219" s="103" t="s">
        <v>36</v>
      </c>
      <c r="E219" s="288" t="s">
        <v>100</v>
      </c>
      <c r="F219" s="288"/>
      <c r="G219" s="175">
        <v>0.5</v>
      </c>
      <c r="H219" s="104"/>
      <c r="I219" s="77"/>
      <c r="J219" s="104">
        <f>SUM(J220:J220)/COUNTA(J220:J220)*G219</f>
        <v>0.5</v>
      </c>
      <c r="K219" s="119">
        <f>+J219/G219</f>
        <v>1</v>
      </c>
      <c r="L219" s="106"/>
      <c r="M219" s="117"/>
      <c r="N219" s="105"/>
    </row>
    <row r="220" spans="1:14" s="76" customFormat="1" ht="45" x14ac:dyDescent="0.25">
      <c r="A220" s="56"/>
      <c r="B220" s="243"/>
      <c r="C220" s="243"/>
      <c r="D220" s="243"/>
      <c r="E220" s="246" t="s">
        <v>3</v>
      </c>
      <c r="F220" s="249" t="s">
        <v>150</v>
      </c>
      <c r="G220" s="252"/>
      <c r="H220" s="255" t="s">
        <v>4</v>
      </c>
      <c r="I220" s="346" t="s">
        <v>79</v>
      </c>
      <c r="J220" s="255">
        <f>IF(H220="Y/T",IF(I220="Ya",1,IF(I220="Tidak",0,"Error")),IF(H220="A/B/C",IF(I220="A",1,IF(I220="B",0.5,IF(I220="C",0,"Error"))),IF(H220="A/B/C/D",IF(I220="A",1,IF(I220="B",0.67,IF(I220="C",0.33,IF(I220="D",0,"Error")))),IF(H220="A/B/C/D/E",IF(I220="A",1,IF(I220="B",0.75,IF(I220="C",0.5,IF(I220="D",0.25,IF(I220="E",0,"Error")))))))))</f>
        <v>1</v>
      </c>
      <c r="K220" s="255" t="s">
        <v>261</v>
      </c>
      <c r="L220" s="258" t="s">
        <v>151</v>
      </c>
      <c r="M220" s="240" t="s">
        <v>307</v>
      </c>
      <c r="N220" s="236" t="s">
        <v>412</v>
      </c>
    </row>
    <row r="221" spans="1:14" s="76" customFormat="1" x14ac:dyDescent="0.25">
      <c r="A221" s="56"/>
      <c r="B221" s="244"/>
      <c r="C221" s="244"/>
      <c r="D221" s="244"/>
      <c r="E221" s="247"/>
      <c r="F221" s="250"/>
      <c r="G221" s="253"/>
      <c r="H221" s="256"/>
      <c r="I221" s="347"/>
      <c r="J221" s="256"/>
      <c r="K221" s="256"/>
      <c r="L221" s="259"/>
      <c r="M221" s="241"/>
      <c r="N221" s="236" t="s">
        <v>413</v>
      </c>
    </row>
    <row r="222" spans="1:14" s="76" customFormat="1" ht="30" x14ac:dyDescent="0.25">
      <c r="A222" s="56"/>
      <c r="B222" s="244"/>
      <c r="C222" s="244"/>
      <c r="D222" s="244"/>
      <c r="E222" s="247"/>
      <c r="F222" s="250"/>
      <c r="G222" s="253"/>
      <c r="H222" s="256"/>
      <c r="I222" s="347"/>
      <c r="J222" s="256"/>
      <c r="K222" s="256"/>
      <c r="L222" s="259"/>
      <c r="M222" s="241"/>
      <c r="N222" s="236" t="s">
        <v>414</v>
      </c>
    </row>
    <row r="223" spans="1:14" s="76" customFormat="1" x14ac:dyDescent="0.25">
      <c r="A223" s="56"/>
      <c r="B223" s="244"/>
      <c r="C223" s="244"/>
      <c r="D223" s="244"/>
      <c r="E223" s="247"/>
      <c r="F223" s="250"/>
      <c r="G223" s="253"/>
      <c r="H223" s="256"/>
      <c r="I223" s="347"/>
      <c r="J223" s="256"/>
      <c r="K223" s="256"/>
      <c r="L223" s="259"/>
      <c r="M223" s="241"/>
      <c r="N223" s="236" t="s">
        <v>622</v>
      </c>
    </row>
    <row r="224" spans="1:14" s="76" customFormat="1" ht="45" x14ac:dyDescent="0.25">
      <c r="A224" s="56"/>
      <c r="B224" s="244"/>
      <c r="C224" s="244"/>
      <c r="D224" s="244"/>
      <c r="E224" s="247"/>
      <c r="F224" s="250"/>
      <c r="G224" s="253"/>
      <c r="H224" s="256"/>
      <c r="I224" s="347"/>
      <c r="J224" s="256"/>
      <c r="K224" s="256"/>
      <c r="L224" s="259"/>
      <c r="M224" s="241"/>
      <c r="N224" s="236" t="s">
        <v>623</v>
      </c>
    </row>
    <row r="225" spans="1:14" s="76" customFormat="1" x14ac:dyDescent="0.25">
      <c r="A225" s="56"/>
      <c r="B225" s="244"/>
      <c r="C225" s="244"/>
      <c r="D225" s="244"/>
      <c r="E225" s="247"/>
      <c r="F225" s="250"/>
      <c r="G225" s="253"/>
      <c r="H225" s="256"/>
      <c r="I225" s="347"/>
      <c r="J225" s="256"/>
      <c r="K225" s="256"/>
      <c r="L225" s="259"/>
      <c r="M225" s="241"/>
      <c r="N225" s="236" t="s">
        <v>624</v>
      </c>
    </row>
    <row r="226" spans="1:14" s="76" customFormat="1" ht="42.75" customHeight="1" x14ac:dyDescent="0.25">
      <c r="A226" s="56"/>
      <c r="B226" s="245"/>
      <c r="C226" s="245"/>
      <c r="D226" s="245"/>
      <c r="E226" s="248"/>
      <c r="F226" s="251"/>
      <c r="G226" s="254"/>
      <c r="H226" s="257"/>
      <c r="I226" s="348"/>
      <c r="J226" s="257"/>
      <c r="K226" s="257"/>
      <c r="L226" s="260"/>
      <c r="M226" s="242"/>
      <c r="N226" s="236" t="s">
        <v>625</v>
      </c>
    </row>
    <row r="227" spans="1:14" s="66" customFormat="1" x14ac:dyDescent="0.25">
      <c r="A227" s="82">
        <v>119</v>
      </c>
      <c r="B227" s="94"/>
      <c r="C227" s="94" t="s">
        <v>16</v>
      </c>
      <c r="D227" s="95" t="s">
        <v>30</v>
      </c>
      <c r="E227" s="96"/>
      <c r="F227" s="97"/>
      <c r="G227" s="174">
        <v>10</v>
      </c>
      <c r="H227" s="98"/>
      <c r="I227" s="81"/>
      <c r="J227" s="98">
        <f>SUM(J228,J240)</f>
        <v>9.1687499999999993</v>
      </c>
      <c r="K227" s="99">
        <f>+J227/G227</f>
        <v>0.91687499999999988</v>
      </c>
      <c r="L227" s="100"/>
      <c r="M227" s="120"/>
      <c r="N227" s="121"/>
    </row>
    <row r="228" spans="1:14" s="66" customFormat="1" x14ac:dyDescent="0.25">
      <c r="A228" s="82">
        <v>120</v>
      </c>
      <c r="B228" s="102"/>
      <c r="C228" s="102"/>
      <c r="D228" s="103">
        <v>1</v>
      </c>
      <c r="E228" s="288" t="s">
        <v>18</v>
      </c>
      <c r="F228" s="288"/>
      <c r="G228" s="175">
        <v>5</v>
      </c>
      <c r="H228" s="104"/>
      <c r="I228" s="77"/>
      <c r="J228" s="104">
        <f>SUM(J229:J238)/COUNTA(J229:J238)*G228</f>
        <v>5</v>
      </c>
      <c r="K228" s="119">
        <f>+J228/G228</f>
        <v>1</v>
      </c>
      <c r="L228" s="106"/>
      <c r="M228" s="117"/>
      <c r="N228" s="118"/>
    </row>
    <row r="229" spans="1:14" s="76" customFormat="1" ht="135" x14ac:dyDescent="0.25">
      <c r="A229" s="56">
        <v>121</v>
      </c>
      <c r="B229" s="113"/>
      <c r="C229" s="113"/>
      <c r="D229" s="114"/>
      <c r="E229" s="115" t="s">
        <v>3</v>
      </c>
      <c r="F229" s="68" t="s">
        <v>152</v>
      </c>
      <c r="G229" s="122"/>
      <c r="H229" s="116" t="s">
        <v>4</v>
      </c>
      <c r="I229" s="349" t="s">
        <v>79</v>
      </c>
      <c r="J229" s="116">
        <f>IF(H229="Y/T",IF(I229="Ya",1,IF(I229="Tidak",0,"Error")),IF(H229="A/B/C",IF(I229="A",1,IF(I229="B",0.5,IF(I229="C",0,"Error"))),IF(H229="A/B/C/D",IF(I229="A",1,IF(I229="B",0.67,IF(I229="C",0.33,IF(I229="D",0,"Error")))),IF(H229="A/B/C/D/E",IF(I229="A",1,IF(I229="B",0.75,IF(I229="C",0.5,IF(I229="D",0.25,IF(I229="E",0,"Error")))))))))</f>
        <v>1</v>
      </c>
      <c r="K229" s="116" t="s">
        <v>261</v>
      </c>
      <c r="L229" s="124" t="s">
        <v>153</v>
      </c>
      <c r="M229" s="219" t="s">
        <v>479</v>
      </c>
      <c r="N229" s="206" t="s">
        <v>482</v>
      </c>
    </row>
    <row r="230" spans="1:14" s="76" customFormat="1" ht="45" x14ac:dyDescent="0.25">
      <c r="A230" s="56"/>
      <c r="B230" s="243"/>
      <c r="C230" s="243"/>
      <c r="D230" s="243"/>
      <c r="E230" s="246" t="s">
        <v>5</v>
      </c>
      <c r="F230" s="267" t="s">
        <v>265</v>
      </c>
      <c r="G230" s="270"/>
      <c r="H230" s="255" t="s">
        <v>4</v>
      </c>
      <c r="I230" s="346" t="s">
        <v>79</v>
      </c>
      <c r="J230" s="255">
        <f>IF(H230="Y/T",IF(I230="Ya",1,IF(I230="Tidak",0,"Error")),IF(H230="A/B/C",IF(I230="A",1,IF(I230="B",0.5,IF(I230="C",0,"Error"))),IF(H230="A/B/C/D",IF(I230="A",1,IF(I230="B",0.67,IF(I230="C",0.33,IF(I230="D",0,"Error")))),IF(H230="A/B/C/D/E",IF(I230="A",1,IF(I230="B",0.75,IF(I230="C",0.5,IF(I230="D",0.25,IF(I230="E",0,"Error")))))))))</f>
        <v>1</v>
      </c>
      <c r="K230" s="255" t="s">
        <v>261</v>
      </c>
      <c r="L230" s="267" t="s">
        <v>154</v>
      </c>
      <c r="M230" s="285" t="s">
        <v>480</v>
      </c>
      <c r="N230" s="206" t="s">
        <v>483</v>
      </c>
    </row>
    <row r="231" spans="1:14" s="76" customFormat="1" ht="30" x14ac:dyDescent="0.25">
      <c r="A231" s="56"/>
      <c r="B231" s="244"/>
      <c r="C231" s="244"/>
      <c r="D231" s="244"/>
      <c r="E231" s="247"/>
      <c r="F231" s="268"/>
      <c r="G231" s="271"/>
      <c r="H231" s="256"/>
      <c r="I231" s="347"/>
      <c r="J231" s="256"/>
      <c r="K231" s="256"/>
      <c r="L231" s="268"/>
      <c r="M231" s="286"/>
      <c r="N231" s="206" t="s">
        <v>484</v>
      </c>
    </row>
    <row r="232" spans="1:14" s="76" customFormat="1" ht="30" x14ac:dyDescent="0.25">
      <c r="A232" s="56"/>
      <c r="B232" s="244"/>
      <c r="C232" s="244"/>
      <c r="D232" s="244"/>
      <c r="E232" s="247"/>
      <c r="F232" s="268"/>
      <c r="G232" s="271"/>
      <c r="H232" s="256"/>
      <c r="I232" s="347"/>
      <c r="J232" s="256"/>
      <c r="K232" s="256"/>
      <c r="L232" s="268"/>
      <c r="M232" s="286"/>
      <c r="N232" s="206" t="s">
        <v>485</v>
      </c>
    </row>
    <row r="233" spans="1:14" s="76" customFormat="1" ht="30" x14ac:dyDescent="0.25">
      <c r="A233" s="56">
        <v>122</v>
      </c>
      <c r="B233" s="245"/>
      <c r="C233" s="245"/>
      <c r="D233" s="245"/>
      <c r="E233" s="248"/>
      <c r="F233" s="269"/>
      <c r="G233" s="272"/>
      <c r="H233" s="257"/>
      <c r="I233" s="348"/>
      <c r="J233" s="257"/>
      <c r="K233" s="257"/>
      <c r="L233" s="269"/>
      <c r="M233" s="287"/>
      <c r="N233" s="206" t="s">
        <v>486</v>
      </c>
    </row>
    <row r="234" spans="1:14" s="76" customFormat="1" ht="30" x14ac:dyDescent="0.25">
      <c r="A234" s="56"/>
      <c r="B234" s="243"/>
      <c r="C234" s="243"/>
      <c r="D234" s="243"/>
      <c r="E234" s="246" t="s">
        <v>7</v>
      </c>
      <c r="F234" s="267" t="s">
        <v>155</v>
      </c>
      <c r="G234" s="270"/>
      <c r="H234" s="255" t="s">
        <v>11</v>
      </c>
      <c r="I234" s="346" t="s">
        <v>79</v>
      </c>
      <c r="J234" s="255">
        <f>IF(H234="Y/T",IF(I234="Ya",1,IF(I234="Tidak",0,"Error")),IF(H234="A/B/C",IF(I234="A",1,IF(I234="B",0.5,IF(I234="C",0,"Error"))),IF(H234="A/B/C/D",IF(I234="A",1,IF(I234="B",0.67,IF(I234="C",0.33,IF(I234="D",0,"Error")))),IF(H234="A/B/C/D/E",IF(I234="A",1,IF(I234="B",0.75,IF(I234="C",0.5,IF(I234="D",0.25,IF(I234="E",0,"Error")))))))))</f>
        <v>1</v>
      </c>
      <c r="K234" s="255" t="s">
        <v>261</v>
      </c>
      <c r="L234" s="267" t="s">
        <v>156</v>
      </c>
      <c r="M234" s="285" t="s">
        <v>481</v>
      </c>
      <c r="N234" s="221" t="s">
        <v>487</v>
      </c>
    </row>
    <row r="235" spans="1:14" s="76" customFormat="1" ht="30" x14ac:dyDescent="0.25">
      <c r="A235" s="56"/>
      <c r="B235" s="244"/>
      <c r="C235" s="244"/>
      <c r="D235" s="244"/>
      <c r="E235" s="247"/>
      <c r="F235" s="268"/>
      <c r="G235" s="271"/>
      <c r="H235" s="256"/>
      <c r="I235" s="347"/>
      <c r="J235" s="256"/>
      <c r="K235" s="256"/>
      <c r="L235" s="268"/>
      <c r="M235" s="286"/>
      <c r="N235" s="221" t="s">
        <v>488</v>
      </c>
    </row>
    <row r="236" spans="1:14" s="76" customFormat="1" x14ac:dyDescent="0.25">
      <c r="A236" s="56"/>
      <c r="B236" s="244"/>
      <c r="C236" s="244"/>
      <c r="D236" s="244"/>
      <c r="E236" s="247"/>
      <c r="F236" s="268"/>
      <c r="G236" s="271"/>
      <c r="H236" s="256"/>
      <c r="I236" s="347"/>
      <c r="J236" s="256"/>
      <c r="K236" s="256"/>
      <c r="L236" s="268"/>
      <c r="M236" s="286"/>
      <c r="N236" s="222" t="s">
        <v>489</v>
      </c>
    </row>
    <row r="237" spans="1:14" s="76" customFormat="1" ht="30" x14ac:dyDescent="0.25">
      <c r="A237" s="56"/>
      <c r="B237" s="244"/>
      <c r="C237" s="244"/>
      <c r="D237" s="244"/>
      <c r="E237" s="247"/>
      <c r="F237" s="268"/>
      <c r="G237" s="271"/>
      <c r="H237" s="256"/>
      <c r="I237" s="347"/>
      <c r="J237" s="256"/>
      <c r="K237" s="256"/>
      <c r="L237" s="268"/>
      <c r="M237" s="286"/>
      <c r="N237" s="221" t="s">
        <v>490</v>
      </c>
    </row>
    <row r="238" spans="1:14" s="76" customFormat="1" x14ac:dyDescent="0.25">
      <c r="A238" s="56"/>
      <c r="B238" s="244"/>
      <c r="C238" s="244"/>
      <c r="D238" s="244"/>
      <c r="E238" s="247"/>
      <c r="F238" s="268"/>
      <c r="G238" s="271"/>
      <c r="H238" s="256"/>
      <c r="I238" s="347"/>
      <c r="J238" s="256"/>
      <c r="K238" s="256"/>
      <c r="L238" s="268"/>
      <c r="M238" s="286"/>
      <c r="N238" s="222" t="s">
        <v>491</v>
      </c>
    </row>
    <row r="239" spans="1:14" s="76" customFormat="1" ht="30" x14ac:dyDescent="0.25">
      <c r="A239" s="56">
        <v>124</v>
      </c>
      <c r="B239" s="245"/>
      <c r="C239" s="245"/>
      <c r="D239" s="245"/>
      <c r="E239" s="248"/>
      <c r="F239" s="269"/>
      <c r="G239" s="272"/>
      <c r="H239" s="257"/>
      <c r="I239" s="348"/>
      <c r="J239" s="257"/>
      <c r="K239" s="257"/>
      <c r="L239" s="269"/>
      <c r="M239" s="287"/>
      <c r="N239" s="221" t="s">
        <v>492</v>
      </c>
    </row>
    <row r="240" spans="1:14" s="66" customFormat="1" ht="15" customHeight="1" x14ac:dyDescent="0.25">
      <c r="A240" s="82">
        <v>125</v>
      </c>
      <c r="B240" s="102"/>
      <c r="C240" s="102"/>
      <c r="D240" s="103">
        <v>2</v>
      </c>
      <c r="E240" s="139" t="s">
        <v>39</v>
      </c>
      <c r="F240" s="139"/>
      <c r="G240" s="175">
        <v>5</v>
      </c>
      <c r="H240" s="168"/>
      <c r="I240" s="77"/>
      <c r="J240" s="168">
        <f>SUM(J241:J270)/COUNTA(J241:J270)*G240</f>
        <v>4.1687500000000002</v>
      </c>
      <c r="K240" s="169">
        <f>+J240/G240</f>
        <v>0.83374999999999999</v>
      </c>
      <c r="L240" s="170"/>
      <c r="M240" s="162"/>
      <c r="N240" s="118"/>
    </row>
    <row r="241" spans="1:14" s="76" customFormat="1" x14ac:dyDescent="0.25">
      <c r="A241" s="56"/>
      <c r="B241" s="243"/>
      <c r="C241" s="243"/>
      <c r="D241" s="243"/>
      <c r="E241" s="193" t="s">
        <v>3</v>
      </c>
      <c r="F241" s="267" t="s">
        <v>157</v>
      </c>
      <c r="G241" s="252"/>
      <c r="H241" s="255" t="s">
        <v>8</v>
      </c>
      <c r="I241" s="346" t="s">
        <v>78</v>
      </c>
      <c r="J241" s="255">
        <f>IF(H241="Y/T",IF(I241="Ya",1,IF(I241="Tidak",0,"Error")),IF(H241="A/B/C",IF(I241="A",1,IF(I241="B",0.5,IF(I241="C",0,"Error"))),IF(H241="A/B/C/D",IF(I241="A",1,IF(I241="B",0.67,IF(I241="C",0.33,IF(I241="D",0,"Error")))),IF(H241="A/B/C/D/E",IF(I241="A",1,IF(I241="B",0.75,IF(I241="C",0.5,IF(I241="D",0.25,IF(I241="E",0,"Error")))))))))</f>
        <v>1</v>
      </c>
      <c r="K241" s="255" t="s">
        <v>261</v>
      </c>
      <c r="L241" s="264" t="s">
        <v>158</v>
      </c>
      <c r="M241" s="285" t="s">
        <v>311</v>
      </c>
      <c r="N241" s="206" t="s">
        <v>493</v>
      </c>
    </row>
    <row r="242" spans="1:14" s="76" customFormat="1" x14ac:dyDescent="0.25">
      <c r="A242" s="56"/>
      <c r="B242" s="244"/>
      <c r="C242" s="244"/>
      <c r="D242" s="244"/>
      <c r="E242" s="194"/>
      <c r="F242" s="268"/>
      <c r="G242" s="253"/>
      <c r="H242" s="256"/>
      <c r="I242" s="347"/>
      <c r="J242" s="256"/>
      <c r="K242" s="256"/>
      <c r="L242" s="265"/>
      <c r="M242" s="286"/>
      <c r="N242" s="206" t="s">
        <v>494</v>
      </c>
    </row>
    <row r="243" spans="1:14" s="76" customFormat="1" x14ac:dyDescent="0.25">
      <c r="A243" s="56"/>
      <c r="B243" s="244"/>
      <c r="C243" s="244"/>
      <c r="D243" s="244"/>
      <c r="E243" s="194"/>
      <c r="F243" s="268"/>
      <c r="G243" s="253"/>
      <c r="H243" s="256"/>
      <c r="I243" s="347"/>
      <c r="J243" s="256"/>
      <c r="K243" s="256"/>
      <c r="L243" s="265"/>
      <c r="M243" s="286"/>
      <c r="N243" s="206" t="s">
        <v>495</v>
      </c>
    </row>
    <row r="244" spans="1:14" s="76" customFormat="1" ht="30" x14ac:dyDescent="0.25">
      <c r="A244" s="56"/>
      <c r="B244" s="244"/>
      <c r="C244" s="244"/>
      <c r="D244" s="244"/>
      <c r="E244" s="194"/>
      <c r="F244" s="268"/>
      <c r="G244" s="253"/>
      <c r="H244" s="256"/>
      <c r="I244" s="347"/>
      <c r="J244" s="256"/>
      <c r="K244" s="256"/>
      <c r="L244" s="265"/>
      <c r="M244" s="286"/>
      <c r="N244" s="206" t="s">
        <v>496</v>
      </c>
    </row>
    <row r="245" spans="1:14" s="76" customFormat="1" ht="30" x14ac:dyDescent="0.25">
      <c r="A245" s="56"/>
      <c r="B245" s="244"/>
      <c r="C245" s="244"/>
      <c r="D245" s="244"/>
      <c r="E245" s="194"/>
      <c r="F245" s="268"/>
      <c r="G245" s="253"/>
      <c r="H245" s="256"/>
      <c r="I245" s="347"/>
      <c r="J245" s="256"/>
      <c r="K245" s="256"/>
      <c r="L245" s="265"/>
      <c r="M245" s="286"/>
      <c r="N245" s="206" t="s">
        <v>497</v>
      </c>
    </row>
    <row r="246" spans="1:14" s="76" customFormat="1" x14ac:dyDescent="0.25">
      <c r="A246" s="56"/>
      <c r="B246" s="244"/>
      <c r="C246" s="244"/>
      <c r="D246" s="244"/>
      <c r="E246" s="194"/>
      <c r="F246" s="268"/>
      <c r="G246" s="253"/>
      <c r="H246" s="256"/>
      <c r="I246" s="347"/>
      <c r="J246" s="256"/>
      <c r="K246" s="256"/>
      <c r="L246" s="265"/>
      <c r="M246" s="286"/>
      <c r="N246" s="206" t="s">
        <v>498</v>
      </c>
    </row>
    <row r="247" spans="1:14" s="76" customFormat="1" x14ac:dyDescent="0.25">
      <c r="A247" s="56">
        <v>126</v>
      </c>
      <c r="B247" s="245"/>
      <c r="C247" s="245"/>
      <c r="D247" s="245"/>
      <c r="E247" s="195"/>
      <c r="F247" s="269"/>
      <c r="G247" s="254"/>
      <c r="H247" s="257"/>
      <c r="I247" s="348"/>
      <c r="J247" s="257"/>
      <c r="K247" s="257"/>
      <c r="L247" s="266"/>
      <c r="M247" s="287"/>
      <c r="N247" s="223" t="s">
        <v>499</v>
      </c>
    </row>
    <row r="248" spans="1:14" s="76" customFormat="1" x14ac:dyDescent="0.25">
      <c r="A248" s="56"/>
      <c r="B248" s="243"/>
      <c r="C248" s="243"/>
      <c r="D248" s="243"/>
      <c r="E248" s="246" t="s">
        <v>5</v>
      </c>
      <c r="F248" s="267" t="s">
        <v>159</v>
      </c>
      <c r="G248" s="270"/>
      <c r="H248" s="255" t="s">
        <v>8</v>
      </c>
      <c r="I248" s="346" t="s">
        <v>78</v>
      </c>
      <c r="J248" s="255">
        <f>IF(H248="Y/T",IF(I248="Ya",1,IF(I248="Tidak",0,"Error")),IF(H248="A/B/C",IF(I248="A",1,IF(I248="B",0.5,IF(I248="C",0,"Error"))),IF(H248="A/B/C/D",IF(I248="A",1,IF(I248="B",0.67,IF(I248="C",0.33,IF(I248="D",0,"Error")))),IF(H248="A/B/C/D/E",IF(I248="A",1,IF(I248="B",0.75,IF(I248="C",0.5,IF(I248="D",0.25,IF(I248="E",0,"Error")))))))))</f>
        <v>1</v>
      </c>
      <c r="K248" s="255" t="s">
        <v>261</v>
      </c>
      <c r="L248" s="264" t="s">
        <v>160</v>
      </c>
      <c r="M248" s="285" t="s">
        <v>312</v>
      </c>
      <c r="N248" s="221" t="s">
        <v>500</v>
      </c>
    </row>
    <row r="249" spans="1:14" s="76" customFormat="1" ht="30" x14ac:dyDescent="0.25">
      <c r="A249" s="56"/>
      <c r="B249" s="244"/>
      <c r="C249" s="244"/>
      <c r="D249" s="244"/>
      <c r="E249" s="247"/>
      <c r="F249" s="268"/>
      <c r="G249" s="271"/>
      <c r="H249" s="256"/>
      <c r="I249" s="347"/>
      <c r="J249" s="256"/>
      <c r="K249" s="256"/>
      <c r="L249" s="265"/>
      <c r="M249" s="286"/>
      <c r="N249" s="221" t="s">
        <v>501</v>
      </c>
    </row>
    <row r="250" spans="1:14" s="76" customFormat="1" ht="30" x14ac:dyDescent="0.25">
      <c r="A250" s="56"/>
      <c r="B250" s="244"/>
      <c r="C250" s="244"/>
      <c r="D250" s="244"/>
      <c r="E250" s="247"/>
      <c r="F250" s="268"/>
      <c r="G250" s="271"/>
      <c r="H250" s="256"/>
      <c r="I250" s="347"/>
      <c r="J250" s="256"/>
      <c r="K250" s="256"/>
      <c r="L250" s="265"/>
      <c r="M250" s="286"/>
      <c r="N250" s="221" t="s">
        <v>502</v>
      </c>
    </row>
    <row r="251" spans="1:14" s="76" customFormat="1" x14ac:dyDescent="0.25">
      <c r="A251" s="56">
        <v>127</v>
      </c>
      <c r="B251" s="245"/>
      <c r="C251" s="245"/>
      <c r="D251" s="245"/>
      <c r="E251" s="248"/>
      <c r="F251" s="269"/>
      <c r="G251" s="272"/>
      <c r="H251" s="257"/>
      <c r="I251" s="348"/>
      <c r="J251" s="257"/>
      <c r="K251" s="257"/>
      <c r="L251" s="266"/>
      <c r="M251" s="287"/>
      <c r="N251" s="221" t="s">
        <v>503</v>
      </c>
    </row>
    <row r="252" spans="1:14" s="76" customFormat="1" x14ac:dyDescent="0.25">
      <c r="A252" s="56"/>
      <c r="B252" s="243"/>
      <c r="C252" s="243"/>
      <c r="D252" s="243"/>
      <c r="E252" s="246" t="s">
        <v>7</v>
      </c>
      <c r="F252" s="267" t="s">
        <v>161</v>
      </c>
      <c r="G252" s="270"/>
      <c r="H252" s="255" t="s">
        <v>8</v>
      </c>
      <c r="I252" s="346" t="s">
        <v>78</v>
      </c>
      <c r="J252" s="255">
        <f>IF(H252="Y/T",IF(I252="Ya",1,IF(I252="Tidak",0,"Error")),IF(H252="A/B/C",IF(I252="A",1,IF(I252="B",0.5,IF(I252="C",0,"Error"))),IF(H252="A/B/C/D",IF(I252="A",1,IF(I252="B",0.67,IF(I252="C",0.33,IF(I252="D",0,"Error")))),IF(H252="A/B/C/D/E",IF(I252="A",1,IF(I252="B",0.75,IF(I252="C",0.5,IF(I252="D",0.25,IF(I252="E",0,"Error")))))))))</f>
        <v>1</v>
      </c>
      <c r="K252" s="255" t="s">
        <v>261</v>
      </c>
      <c r="L252" s="249" t="s">
        <v>162</v>
      </c>
      <c r="M252" s="285" t="s">
        <v>313</v>
      </c>
      <c r="N252" s="206" t="s">
        <v>504</v>
      </c>
    </row>
    <row r="253" spans="1:14" s="76" customFormat="1" x14ac:dyDescent="0.25">
      <c r="A253" s="56"/>
      <c r="B253" s="244"/>
      <c r="C253" s="244"/>
      <c r="D253" s="244"/>
      <c r="E253" s="247"/>
      <c r="F253" s="268"/>
      <c r="G253" s="271"/>
      <c r="H253" s="256"/>
      <c r="I253" s="347"/>
      <c r="J253" s="256"/>
      <c r="K253" s="256"/>
      <c r="L253" s="250"/>
      <c r="M253" s="286"/>
      <c r="N253" s="206" t="s">
        <v>505</v>
      </c>
    </row>
    <row r="254" spans="1:14" s="76" customFormat="1" x14ac:dyDescent="0.25">
      <c r="A254" s="56"/>
      <c r="B254" s="244"/>
      <c r="C254" s="244"/>
      <c r="D254" s="244"/>
      <c r="E254" s="247"/>
      <c r="F254" s="268"/>
      <c r="G254" s="271"/>
      <c r="H254" s="256"/>
      <c r="I254" s="347"/>
      <c r="J254" s="256"/>
      <c r="K254" s="256"/>
      <c r="L254" s="250"/>
      <c r="M254" s="286"/>
      <c r="N254" s="206" t="s">
        <v>506</v>
      </c>
    </row>
    <row r="255" spans="1:14" s="76" customFormat="1" ht="30" x14ac:dyDescent="0.25">
      <c r="A255" s="56"/>
      <c r="B255" s="244"/>
      <c r="C255" s="244"/>
      <c r="D255" s="244"/>
      <c r="E255" s="247"/>
      <c r="F255" s="268"/>
      <c r="G255" s="271"/>
      <c r="H255" s="256"/>
      <c r="I255" s="347"/>
      <c r="J255" s="256"/>
      <c r="K255" s="256"/>
      <c r="L255" s="250"/>
      <c r="M255" s="286"/>
      <c r="N255" s="206" t="s">
        <v>507</v>
      </c>
    </row>
    <row r="256" spans="1:14" s="76" customFormat="1" ht="30" x14ac:dyDescent="0.25">
      <c r="A256" s="56">
        <v>128</v>
      </c>
      <c r="B256" s="245"/>
      <c r="C256" s="245"/>
      <c r="D256" s="245"/>
      <c r="E256" s="248"/>
      <c r="F256" s="269"/>
      <c r="G256" s="272"/>
      <c r="H256" s="257"/>
      <c r="I256" s="348"/>
      <c r="J256" s="257"/>
      <c r="K256" s="257"/>
      <c r="L256" s="251"/>
      <c r="M256" s="287"/>
      <c r="N256" s="206" t="s">
        <v>508</v>
      </c>
    </row>
    <row r="257" spans="1:14" s="76" customFormat="1" ht="120" x14ac:dyDescent="0.25">
      <c r="A257" s="56">
        <v>129</v>
      </c>
      <c r="B257" s="113"/>
      <c r="C257" s="113"/>
      <c r="D257" s="114"/>
      <c r="E257" s="115" t="s">
        <v>9</v>
      </c>
      <c r="F257" s="124" t="s">
        <v>163</v>
      </c>
      <c r="G257" s="122"/>
      <c r="H257" s="116" t="s">
        <v>11</v>
      </c>
      <c r="I257" s="350" t="s">
        <v>80</v>
      </c>
      <c r="J257" s="116">
        <f t="shared" ref="J257:J259" si="0">IF(H257="Y/T",IF(I257="Ya",1,IF(I257="Tidak",0,"Error")),IF(H257="A/B/C",IF(I257="A",1,IF(I257="B",0.5,IF(I257="C",0,"Error"))),IF(H257="A/B/C/D",IF(I257="A",1,IF(I257="B",0.67,IF(I257="C",0.33,IF(I257="D",0,"Error")))),IF(H257="A/B/C/D/E",IF(I257="A",1,IF(I257="B",0.75,IF(I257="C",0.5,IF(I257="D",0.25,IF(I257="E",0,"Error")))))))))</f>
        <v>0.67</v>
      </c>
      <c r="K257" s="116" t="s">
        <v>261</v>
      </c>
      <c r="L257" s="189" t="s">
        <v>164</v>
      </c>
      <c r="M257" s="219" t="s">
        <v>314</v>
      </c>
      <c r="N257" s="206" t="s">
        <v>509</v>
      </c>
    </row>
    <row r="258" spans="1:14" s="76" customFormat="1" ht="45" x14ac:dyDescent="0.25">
      <c r="A258" s="56"/>
      <c r="B258" s="113"/>
      <c r="C258" s="113"/>
      <c r="D258" s="114"/>
      <c r="E258" s="115" t="s">
        <v>10</v>
      </c>
      <c r="F258" s="124" t="s">
        <v>165</v>
      </c>
      <c r="G258" s="122"/>
      <c r="H258" s="116" t="s">
        <v>8</v>
      </c>
      <c r="I258" s="349" t="s">
        <v>78</v>
      </c>
      <c r="J258" s="116">
        <f t="shared" si="0"/>
        <v>1</v>
      </c>
      <c r="K258" s="116" t="s">
        <v>261</v>
      </c>
      <c r="L258" s="124" t="s">
        <v>166</v>
      </c>
      <c r="M258" s="213" t="s">
        <v>315</v>
      </c>
      <c r="N258" s="206" t="s">
        <v>510</v>
      </c>
    </row>
    <row r="259" spans="1:14" s="76" customFormat="1" ht="135" x14ac:dyDescent="0.25">
      <c r="A259" s="56"/>
      <c r="B259" s="113"/>
      <c r="C259" s="113"/>
      <c r="D259" s="114"/>
      <c r="E259" s="115" t="s">
        <v>12</v>
      </c>
      <c r="F259" s="124" t="s">
        <v>167</v>
      </c>
      <c r="G259" s="122"/>
      <c r="H259" s="116" t="s">
        <v>4</v>
      </c>
      <c r="I259" s="349" t="s">
        <v>80</v>
      </c>
      <c r="J259" s="116">
        <f t="shared" si="0"/>
        <v>0.5</v>
      </c>
      <c r="K259" s="116" t="s">
        <v>261</v>
      </c>
      <c r="L259" s="189" t="s">
        <v>168</v>
      </c>
      <c r="M259" s="213" t="s">
        <v>316</v>
      </c>
      <c r="N259" s="206" t="s">
        <v>511</v>
      </c>
    </row>
    <row r="260" spans="1:14" s="76" customFormat="1" ht="30" x14ac:dyDescent="0.25">
      <c r="A260" s="56"/>
      <c r="B260" s="243"/>
      <c r="C260" s="243"/>
      <c r="D260" s="243"/>
      <c r="E260" s="246" t="s">
        <v>13</v>
      </c>
      <c r="F260" s="267" t="s">
        <v>169</v>
      </c>
      <c r="G260" s="270"/>
      <c r="H260" s="282" t="s">
        <v>8</v>
      </c>
      <c r="I260" s="346" t="s">
        <v>78</v>
      </c>
      <c r="J260" s="255">
        <f>IF(H260="Y/T",IF(I260="Ya",1,IF(I260="Tidak",0,"Error")),IF(H260="A/B/C",IF(I260="A",1,IF(I260="B",0.5,IF(I260="C",0,"Error"))),IF(H260="A/B/C/D",IF(I260="A",1,IF(I260="B",0.67,IF(I260="C",0.33,IF(I260="D",0,"Error")))),IF(H260="A/B/C/D/E",IF(I260="A",1,IF(I260="B",0.75,IF(I260="C",0.5,IF(I260="D",0.25,IF(I260="E",0,"Error")))))))))</f>
        <v>1</v>
      </c>
      <c r="K260" s="255" t="s">
        <v>261</v>
      </c>
      <c r="L260" s="264" t="s">
        <v>170</v>
      </c>
      <c r="M260" s="285" t="s">
        <v>237</v>
      </c>
      <c r="N260" s="206" t="s">
        <v>512</v>
      </c>
    </row>
    <row r="261" spans="1:14" s="76" customFormat="1" x14ac:dyDescent="0.25">
      <c r="A261" s="56"/>
      <c r="B261" s="244"/>
      <c r="C261" s="244"/>
      <c r="D261" s="244"/>
      <c r="E261" s="247"/>
      <c r="F261" s="268"/>
      <c r="G261" s="271"/>
      <c r="H261" s="283"/>
      <c r="I261" s="347"/>
      <c r="J261" s="256"/>
      <c r="K261" s="256"/>
      <c r="L261" s="265"/>
      <c r="M261" s="286"/>
      <c r="N261" s="206" t="s">
        <v>513</v>
      </c>
    </row>
    <row r="262" spans="1:14" s="76" customFormat="1" ht="30" x14ac:dyDescent="0.25">
      <c r="A262" s="56"/>
      <c r="B262" s="244"/>
      <c r="C262" s="244"/>
      <c r="D262" s="244"/>
      <c r="E262" s="247"/>
      <c r="F262" s="268"/>
      <c r="G262" s="271"/>
      <c r="H262" s="283"/>
      <c r="I262" s="347"/>
      <c r="J262" s="256"/>
      <c r="K262" s="256"/>
      <c r="L262" s="265"/>
      <c r="M262" s="286"/>
      <c r="N262" s="206" t="s">
        <v>514</v>
      </c>
    </row>
    <row r="263" spans="1:14" s="76" customFormat="1" ht="30" x14ac:dyDescent="0.25">
      <c r="A263" s="56"/>
      <c r="B263" s="244"/>
      <c r="C263" s="244"/>
      <c r="D263" s="244"/>
      <c r="E263" s="247"/>
      <c r="F263" s="268"/>
      <c r="G263" s="271"/>
      <c r="H263" s="283"/>
      <c r="I263" s="347"/>
      <c r="J263" s="256"/>
      <c r="K263" s="256"/>
      <c r="L263" s="265"/>
      <c r="M263" s="286"/>
      <c r="N263" s="206" t="s">
        <v>515</v>
      </c>
    </row>
    <row r="264" spans="1:14" s="76" customFormat="1" ht="30" x14ac:dyDescent="0.25">
      <c r="A264" s="56"/>
      <c r="B264" s="244"/>
      <c r="C264" s="244"/>
      <c r="D264" s="244"/>
      <c r="E264" s="247"/>
      <c r="F264" s="268"/>
      <c r="G264" s="271"/>
      <c r="H264" s="283"/>
      <c r="I264" s="347"/>
      <c r="J264" s="256"/>
      <c r="K264" s="256"/>
      <c r="L264" s="265"/>
      <c r="M264" s="286"/>
      <c r="N264" s="206" t="s">
        <v>516</v>
      </c>
    </row>
    <row r="265" spans="1:14" s="76" customFormat="1" x14ac:dyDescent="0.25">
      <c r="A265" s="56"/>
      <c r="B265" s="245"/>
      <c r="C265" s="245"/>
      <c r="D265" s="245"/>
      <c r="E265" s="248"/>
      <c r="F265" s="269"/>
      <c r="G265" s="272"/>
      <c r="H265" s="284"/>
      <c r="I265" s="348"/>
      <c r="J265" s="257"/>
      <c r="K265" s="257"/>
      <c r="L265" s="266"/>
      <c r="M265" s="287"/>
      <c r="N265" s="206" t="s">
        <v>517</v>
      </c>
    </row>
    <row r="266" spans="1:14" s="76" customFormat="1" ht="75" x14ac:dyDescent="0.25">
      <c r="A266" s="56"/>
      <c r="B266" s="243"/>
      <c r="C266" s="243"/>
      <c r="D266" s="243"/>
      <c r="E266" s="246" t="s">
        <v>62</v>
      </c>
      <c r="F266" s="267" t="s">
        <v>171</v>
      </c>
      <c r="G266" s="270"/>
      <c r="H266" s="255" t="s">
        <v>4</v>
      </c>
      <c r="I266" s="346" t="s">
        <v>80</v>
      </c>
      <c r="J266" s="255">
        <f>IF(H266="Y/T",IF(I266="Ya",1,IF(I266="Tidak",0,"Error")),IF(H266="A/B/C",IF(I266="A",1,IF(I266="B",0.5,IF(I266="C",0,"Error"))),IF(H266="A/B/C/D",IF(I266="A",1,IF(I266="B",0.67,IF(I266="C",0.33,IF(I266="D",0,"Error")))),IF(H266="A/B/C/D/E",IF(I266="A",1,IF(I266="B",0.75,IF(I266="C",0.5,IF(I266="D",0.25,IF(I266="E",0,"Error")))))))))</f>
        <v>0.5</v>
      </c>
      <c r="K266" s="255" t="s">
        <v>261</v>
      </c>
      <c r="L266" s="264" t="s">
        <v>172</v>
      </c>
      <c r="M266" s="285" t="s">
        <v>317</v>
      </c>
      <c r="N266" s="206" t="s">
        <v>518</v>
      </c>
    </row>
    <row r="267" spans="1:14" s="76" customFormat="1" ht="45" x14ac:dyDescent="0.25">
      <c r="A267" s="56"/>
      <c r="B267" s="244"/>
      <c r="C267" s="244"/>
      <c r="D267" s="244"/>
      <c r="E267" s="247"/>
      <c r="F267" s="268"/>
      <c r="G267" s="271"/>
      <c r="H267" s="256"/>
      <c r="I267" s="347"/>
      <c r="J267" s="256"/>
      <c r="K267" s="256"/>
      <c r="L267" s="265"/>
      <c r="M267" s="286"/>
      <c r="N267" s="206" t="s">
        <v>519</v>
      </c>
    </row>
    <row r="268" spans="1:14" s="76" customFormat="1" x14ac:dyDescent="0.25">
      <c r="A268" s="56"/>
      <c r="B268" s="244"/>
      <c r="C268" s="244"/>
      <c r="D268" s="244"/>
      <c r="E268" s="247"/>
      <c r="F268" s="268"/>
      <c r="G268" s="271"/>
      <c r="H268" s="256"/>
      <c r="I268" s="347"/>
      <c r="J268" s="256"/>
      <c r="K268" s="256"/>
      <c r="L268" s="265"/>
      <c r="M268" s="286"/>
      <c r="N268" s="206" t="s">
        <v>520</v>
      </c>
    </row>
    <row r="269" spans="1:14" s="76" customFormat="1" ht="45" x14ac:dyDescent="0.25">
      <c r="A269" s="56"/>
      <c r="B269" s="244"/>
      <c r="C269" s="244"/>
      <c r="D269" s="244"/>
      <c r="E269" s="247"/>
      <c r="F269" s="268"/>
      <c r="G269" s="271"/>
      <c r="H269" s="256"/>
      <c r="I269" s="347"/>
      <c r="J269" s="256"/>
      <c r="K269" s="256"/>
      <c r="L269" s="265"/>
      <c r="M269" s="286"/>
      <c r="N269" s="206" t="s">
        <v>521</v>
      </c>
    </row>
    <row r="270" spans="1:14" s="76" customFormat="1" x14ac:dyDescent="0.25">
      <c r="A270" s="56"/>
      <c r="B270" s="244"/>
      <c r="C270" s="244"/>
      <c r="D270" s="244"/>
      <c r="E270" s="247"/>
      <c r="F270" s="268"/>
      <c r="G270" s="271"/>
      <c r="H270" s="256"/>
      <c r="I270" s="347"/>
      <c r="J270" s="256"/>
      <c r="K270" s="256"/>
      <c r="L270" s="265"/>
      <c r="M270" s="286"/>
      <c r="N270" s="206" t="s">
        <v>522</v>
      </c>
    </row>
    <row r="271" spans="1:14" s="76" customFormat="1" ht="45" x14ac:dyDescent="0.25">
      <c r="A271" s="56"/>
      <c r="B271" s="245"/>
      <c r="C271" s="245"/>
      <c r="D271" s="245"/>
      <c r="E271" s="248"/>
      <c r="F271" s="269"/>
      <c r="G271" s="272"/>
      <c r="H271" s="257"/>
      <c r="I271" s="348"/>
      <c r="J271" s="257"/>
      <c r="K271" s="257"/>
      <c r="L271" s="266"/>
      <c r="M271" s="287"/>
      <c r="N271" s="206" t="s">
        <v>523</v>
      </c>
    </row>
    <row r="272" spans="1:14" s="66" customFormat="1" x14ac:dyDescent="0.25">
      <c r="A272" s="82">
        <v>132</v>
      </c>
      <c r="B272" s="94"/>
      <c r="C272" s="94" t="s">
        <v>17</v>
      </c>
      <c r="D272" s="95" t="s">
        <v>53</v>
      </c>
      <c r="E272" s="96"/>
      <c r="F272" s="97"/>
      <c r="G272" s="174">
        <v>15</v>
      </c>
      <c r="H272" s="98"/>
      <c r="I272" s="81"/>
      <c r="J272" s="98">
        <f>SUM(J273,J279,J294,J316,J323)</f>
        <v>10.390763427109976</v>
      </c>
      <c r="K272" s="99">
        <f>+J272/G272</f>
        <v>0.69271756180733168</v>
      </c>
      <c r="L272" s="100"/>
      <c r="M272" s="120"/>
      <c r="N272" s="121"/>
    </row>
    <row r="273" spans="1:14" s="66" customFormat="1" ht="15" customHeight="1" x14ac:dyDescent="0.25">
      <c r="A273" s="82">
        <v>133</v>
      </c>
      <c r="B273" s="102"/>
      <c r="C273" s="102"/>
      <c r="D273" s="103">
        <v>1</v>
      </c>
      <c r="E273" s="139" t="s">
        <v>40</v>
      </c>
      <c r="F273" s="139"/>
      <c r="G273" s="175">
        <v>3</v>
      </c>
      <c r="H273" s="104"/>
      <c r="I273" s="80"/>
      <c r="J273" s="104">
        <f>SUM(J274:J277)/COUNTA(J274:J277)*G273</f>
        <v>2.5049999999999999</v>
      </c>
      <c r="K273" s="119">
        <f>+J273/G273</f>
        <v>0.83499999999999996</v>
      </c>
      <c r="L273" s="106"/>
      <c r="M273" s="117"/>
      <c r="N273" s="118"/>
    </row>
    <row r="274" spans="1:14" s="76" customFormat="1" ht="45" x14ac:dyDescent="0.25">
      <c r="A274" s="56"/>
      <c r="B274" s="243"/>
      <c r="C274" s="243"/>
      <c r="D274" s="243"/>
      <c r="E274" s="237" t="s">
        <v>3</v>
      </c>
      <c r="F274" s="267" t="s">
        <v>266</v>
      </c>
      <c r="G274" s="252"/>
      <c r="H274" s="296" t="s">
        <v>4</v>
      </c>
      <c r="I274" s="346" t="s">
        <v>79</v>
      </c>
      <c r="J274" s="296">
        <f>IF(H274="Y/T",IF(I274="Ya",1,IF(I274="Tidak",0,"Error")),IF(H274="A/B/C",IF(I274="A",1,IF(I274="B",0.5,IF(I274="C",0,"Error"))),IF(H274="A/B/C/D",IF(I274="A",1,IF(I274="B",0.67,IF(I274="C",0.33,IF(I274="D",0,"Error")))),IF(H274="A/B/C/D/E",IF(I274="A",1,IF(I274="B",0.75,IF(I274="C",0.5,IF(I274="D",0.25,IF(I274="E",0,"Error")))))))))</f>
        <v>1</v>
      </c>
      <c r="K274" s="296" t="s">
        <v>261</v>
      </c>
      <c r="L274" s="306" t="s">
        <v>173</v>
      </c>
      <c r="M274" s="261" t="s">
        <v>238</v>
      </c>
      <c r="N274" s="221" t="s">
        <v>628</v>
      </c>
    </row>
    <row r="275" spans="1:14" s="76" customFormat="1" ht="75" x14ac:dyDescent="0.25">
      <c r="A275" s="56"/>
      <c r="B275" s="244"/>
      <c r="C275" s="244"/>
      <c r="D275" s="244"/>
      <c r="E275" s="238"/>
      <c r="F275" s="268"/>
      <c r="G275" s="253"/>
      <c r="H275" s="300"/>
      <c r="I275" s="347"/>
      <c r="J275" s="300"/>
      <c r="K275" s="300"/>
      <c r="L275" s="308"/>
      <c r="M275" s="262"/>
      <c r="N275" s="221" t="s">
        <v>629</v>
      </c>
    </row>
    <row r="276" spans="1:14" s="66" customFormat="1" ht="90" x14ac:dyDescent="0.25">
      <c r="A276" s="82">
        <v>134</v>
      </c>
      <c r="B276" s="245"/>
      <c r="C276" s="245"/>
      <c r="D276" s="245"/>
      <c r="E276" s="239"/>
      <c r="F276" s="269"/>
      <c r="G276" s="254"/>
      <c r="H276" s="297"/>
      <c r="I276" s="348"/>
      <c r="J276" s="297"/>
      <c r="K276" s="297"/>
      <c r="L276" s="307"/>
      <c r="M276" s="263"/>
      <c r="N276" s="221" t="s">
        <v>630</v>
      </c>
    </row>
    <row r="277" spans="1:14" s="66" customFormat="1" ht="60" x14ac:dyDescent="0.25">
      <c r="A277" s="82"/>
      <c r="B277" s="316"/>
      <c r="C277" s="316"/>
      <c r="D277" s="316"/>
      <c r="E277" s="318" t="s">
        <v>5</v>
      </c>
      <c r="F277" s="267" t="s">
        <v>174</v>
      </c>
      <c r="G277" s="298"/>
      <c r="H277" s="296" t="s">
        <v>11</v>
      </c>
      <c r="I277" s="346" t="s">
        <v>80</v>
      </c>
      <c r="J277" s="296">
        <f>IF(H277="Y/T",IF(I277="Ya",1,IF(I277="Tidak",0,"Error")),IF(H277="A/B/C",IF(I277="A",1,IF(I277="B",0.5,IF(I277="C",0,"Error"))),IF(H277="A/B/C/D",IF(I277="A",1,IF(I277="B",0.67,IF(I277="C",0.33,IF(I277="D",0,"Error")))),IF(H277="A/B/C/D/E",IF(I277="A",1,IF(I277="B",0.75,IF(I277="C",0.5,IF(I277="D",0.25,IF(I277="E",0,"Error")))))))))</f>
        <v>0.67</v>
      </c>
      <c r="K277" s="296" t="s">
        <v>261</v>
      </c>
      <c r="L277" s="306" t="s">
        <v>175</v>
      </c>
      <c r="M277" s="261" t="s">
        <v>239</v>
      </c>
      <c r="N277" s="221" t="s">
        <v>626</v>
      </c>
    </row>
    <row r="278" spans="1:14" s="66" customFormat="1" ht="105" x14ac:dyDescent="0.25">
      <c r="A278" s="82">
        <v>135</v>
      </c>
      <c r="B278" s="317"/>
      <c r="C278" s="317"/>
      <c r="D278" s="317"/>
      <c r="E278" s="319"/>
      <c r="F278" s="269"/>
      <c r="G278" s="299"/>
      <c r="H278" s="297"/>
      <c r="I278" s="348"/>
      <c r="J278" s="297"/>
      <c r="K278" s="297"/>
      <c r="L278" s="307"/>
      <c r="M278" s="263"/>
      <c r="N278" s="221" t="s">
        <v>627</v>
      </c>
    </row>
    <row r="279" spans="1:14" s="66" customFormat="1" x14ac:dyDescent="0.25">
      <c r="A279" s="82">
        <v>139</v>
      </c>
      <c r="B279" s="102"/>
      <c r="C279" s="102"/>
      <c r="D279" s="103">
        <v>2</v>
      </c>
      <c r="E279" s="288" t="s">
        <v>41</v>
      </c>
      <c r="F279" s="288"/>
      <c r="G279" s="175">
        <v>3</v>
      </c>
      <c r="H279" s="104"/>
      <c r="I279" s="80"/>
      <c r="J279" s="104">
        <f>SUM(J280:J292)/COUNTA(J280:J292)*G279</f>
        <v>1.875</v>
      </c>
      <c r="K279" s="119">
        <f>+J279/G279</f>
        <v>0.625</v>
      </c>
      <c r="L279" s="106"/>
      <c r="M279" s="117"/>
      <c r="N279" s="118"/>
    </row>
    <row r="280" spans="1:14" s="76" customFormat="1" ht="72.75" customHeight="1" x14ac:dyDescent="0.25">
      <c r="A280" s="56"/>
      <c r="B280" s="243"/>
      <c r="C280" s="243"/>
      <c r="D280" s="243"/>
      <c r="E280" s="246" t="s">
        <v>3</v>
      </c>
      <c r="F280" s="267" t="s">
        <v>176</v>
      </c>
      <c r="G280" s="252"/>
      <c r="H280" s="255" t="s">
        <v>6</v>
      </c>
      <c r="I280" s="346" t="s">
        <v>80</v>
      </c>
      <c r="J280" s="255">
        <f>IF(H280="Y/T",IF(I280="Ya",1,IF(I280="Tidak",0,"Error")),IF(H280="A/B/C",IF(I280="A",1,IF(I280="B",0.5,IF(I280="C",0,"Error"))),IF(H280="A/B/C/D",IF(I280="A",1,IF(I280="B",0.67,IF(I280="C",0.33,IF(I280="D",0,"Error")))),IF(H280="A/B/C/D/E",IF(I280="A",1,IF(I280="B",0.75,IF(I280="C",0.5,IF(I280="D",0.25,IF(I280="E",0,"Error")))))))))</f>
        <v>0.75</v>
      </c>
      <c r="K280" s="255" t="s">
        <v>261</v>
      </c>
      <c r="L280" s="258" t="s">
        <v>177</v>
      </c>
      <c r="M280" s="261" t="s">
        <v>240</v>
      </c>
      <c r="N280" s="221" t="s">
        <v>638</v>
      </c>
    </row>
    <row r="281" spans="1:14" s="76" customFormat="1" ht="75" x14ac:dyDescent="0.25">
      <c r="A281" s="56"/>
      <c r="B281" s="244"/>
      <c r="C281" s="244"/>
      <c r="D281" s="244"/>
      <c r="E281" s="247"/>
      <c r="F281" s="268"/>
      <c r="G281" s="253"/>
      <c r="H281" s="256"/>
      <c r="I281" s="347"/>
      <c r="J281" s="256"/>
      <c r="K281" s="256"/>
      <c r="L281" s="259"/>
      <c r="M281" s="262"/>
      <c r="N281" s="221" t="s">
        <v>639</v>
      </c>
    </row>
    <row r="282" spans="1:14" s="76" customFormat="1" ht="109.5" customHeight="1" x14ac:dyDescent="0.25">
      <c r="A282" s="56"/>
      <c r="B282" s="244"/>
      <c r="C282" s="244"/>
      <c r="D282" s="244"/>
      <c r="E282" s="247"/>
      <c r="F282" s="268"/>
      <c r="G282" s="253"/>
      <c r="H282" s="256"/>
      <c r="I282" s="347"/>
      <c r="J282" s="256"/>
      <c r="K282" s="256"/>
      <c r="L282" s="259"/>
      <c r="M282" s="262"/>
      <c r="N282" s="221" t="s">
        <v>640</v>
      </c>
    </row>
    <row r="283" spans="1:14" s="76" customFormat="1" ht="105" x14ac:dyDescent="0.25">
      <c r="A283" s="56"/>
      <c r="B283" s="244"/>
      <c r="C283" s="244"/>
      <c r="D283" s="244"/>
      <c r="E283" s="247"/>
      <c r="F283" s="268"/>
      <c r="G283" s="253"/>
      <c r="H283" s="256"/>
      <c r="I283" s="347"/>
      <c r="J283" s="256"/>
      <c r="K283" s="256"/>
      <c r="L283" s="259"/>
      <c r="M283" s="262"/>
      <c r="N283" s="221" t="s">
        <v>641</v>
      </c>
    </row>
    <row r="284" spans="1:14" s="76" customFormat="1" ht="77.25" customHeight="1" x14ac:dyDescent="0.25">
      <c r="A284" s="56"/>
      <c r="B284" s="244"/>
      <c r="C284" s="244"/>
      <c r="D284" s="244"/>
      <c r="E284" s="247"/>
      <c r="F284" s="268"/>
      <c r="G284" s="253"/>
      <c r="H284" s="256"/>
      <c r="I284" s="347"/>
      <c r="J284" s="256"/>
      <c r="K284" s="256"/>
      <c r="L284" s="259"/>
      <c r="M284" s="262"/>
      <c r="N284" s="221" t="s">
        <v>642</v>
      </c>
    </row>
    <row r="285" spans="1:14" s="76" customFormat="1" ht="233.25" customHeight="1" x14ac:dyDescent="0.25">
      <c r="A285" s="56"/>
      <c r="B285" s="244"/>
      <c r="C285" s="244"/>
      <c r="D285" s="244"/>
      <c r="E285" s="247"/>
      <c r="F285" s="268"/>
      <c r="G285" s="253"/>
      <c r="H285" s="256"/>
      <c r="I285" s="347"/>
      <c r="J285" s="256"/>
      <c r="K285" s="256"/>
      <c r="L285" s="259"/>
      <c r="M285" s="262"/>
      <c r="N285" s="221" t="s">
        <v>643</v>
      </c>
    </row>
    <row r="286" spans="1:14" s="76" customFormat="1" ht="60" x14ac:dyDescent="0.25">
      <c r="A286" s="56">
        <v>140</v>
      </c>
      <c r="B286" s="245"/>
      <c r="C286" s="245"/>
      <c r="D286" s="245"/>
      <c r="E286" s="248"/>
      <c r="F286" s="269"/>
      <c r="G286" s="254"/>
      <c r="H286" s="257"/>
      <c r="I286" s="348"/>
      <c r="J286" s="257"/>
      <c r="K286" s="257"/>
      <c r="L286" s="260"/>
      <c r="M286" s="263"/>
      <c r="N286" s="221" t="s">
        <v>644</v>
      </c>
    </row>
    <row r="287" spans="1:14" s="66" customFormat="1" ht="45" x14ac:dyDescent="0.25">
      <c r="A287" s="82"/>
      <c r="B287" s="316"/>
      <c r="C287" s="316"/>
      <c r="D287" s="316"/>
      <c r="E287" s="318" t="s">
        <v>5</v>
      </c>
      <c r="F287" s="267" t="s">
        <v>178</v>
      </c>
      <c r="G287" s="298"/>
      <c r="H287" s="296" t="s">
        <v>6</v>
      </c>
      <c r="I287" s="346" t="s">
        <v>80</v>
      </c>
      <c r="J287" s="296">
        <f>IF(H287="Y/T",IF(I287="Ya",1,IF(I287="Tidak",0,"Error")),IF(H287="A/B/C",IF(I287="A",1,IF(I287="B",0.5,IF(I287="C",0,"Error"))),IF(H287="A/B/C/D",IF(I287="A",1,IF(I287="B",0.67,IF(I287="C",0.33,IF(I287="D",0,"Error")))),IF(H287="A/B/C/D/E",IF(I287="A",1,IF(I287="B",0.75,IF(I287="C",0.5,IF(I287="D",0.25,IF(I287="E",0,"Error")))))))))</f>
        <v>0.75</v>
      </c>
      <c r="K287" s="296" t="s">
        <v>261</v>
      </c>
      <c r="L287" s="258" t="s">
        <v>179</v>
      </c>
      <c r="M287" s="261" t="s">
        <v>241</v>
      </c>
      <c r="N287" s="221" t="s">
        <v>635</v>
      </c>
    </row>
    <row r="288" spans="1:14" s="66" customFormat="1" ht="68.25" customHeight="1" x14ac:dyDescent="0.25">
      <c r="A288" s="82"/>
      <c r="B288" s="320"/>
      <c r="C288" s="320"/>
      <c r="D288" s="320"/>
      <c r="E288" s="321"/>
      <c r="F288" s="268"/>
      <c r="G288" s="315"/>
      <c r="H288" s="300"/>
      <c r="I288" s="347"/>
      <c r="J288" s="300"/>
      <c r="K288" s="300"/>
      <c r="L288" s="259"/>
      <c r="M288" s="262"/>
      <c r="N288" s="221" t="s">
        <v>636</v>
      </c>
    </row>
    <row r="289" spans="1:14" s="66" customFormat="1" ht="90" x14ac:dyDescent="0.25">
      <c r="A289" s="82">
        <v>141</v>
      </c>
      <c r="B289" s="317"/>
      <c r="C289" s="317"/>
      <c r="D289" s="317"/>
      <c r="E289" s="319"/>
      <c r="F289" s="269"/>
      <c r="G289" s="299"/>
      <c r="H289" s="297"/>
      <c r="I289" s="348"/>
      <c r="J289" s="297"/>
      <c r="K289" s="297"/>
      <c r="L289" s="260"/>
      <c r="M289" s="263"/>
      <c r="N289" s="221" t="s">
        <v>637</v>
      </c>
    </row>
    <row r="290" spans="1:14" s="66" customFormat="1" ht="45" x14ac:dyDescent="0.25">
      <c r="A290" s="82"/>
      <c r="B290" s="316"/>
      <c r="C290" s="316"/>
      <c r="D290" s="316"/>
      <c r="E290" s="318" t="s">
        <v>7</v>
      </c>
      <c r="F290" s="267" t="s">
        <v>180</v>
      </c>
      <c r="G290" s="298"/>
      <c r="H290" s="296" t="s">
        <v>4</v>
      </c>
      <c r="I290" s="346" t="s">
        <v>80</v>
      </c>
      <c r="J290" s="296">
        <f>IF(H290="Y/T",IF(I290="Ya",1,IF(I290="Tidak",0,"Error")),IF(H290="A/B/C",IF(I290="A",1,IF(I290="B",0.5,IF(I290="C",0,"Error"))),IF(H290="A/B/C/D",IF(I290="A",1,IF(I290="B",0.67,IF(I290="C",0.33,IF(I290="D",0,"Error")))),IF(H290="A/B/C/D/E",IF(I290="A",1,IF(I290="B",0.75,IF(I290="C",0.5,IF(I290="D",0.25,IF(I290="E",0,"Error")))))))))</f>
        <v>0.5</v>
      </c>
      <c r="K290" s="296" t="s">
        <v>261</v>
      </c>
      <c r="L290" s="309" t="s">
        <v>181</v>
      </c>
      <c r="M290" s="261" t="s">
        <v>242</v>
      </c>
      <c r="N290" s="221" t="s">
        <v>633</v>
      </c>
    </row>
    <row r="291" spans="1:14" s="66" customFormat="1" ht="165" x14ac:dyDescent="0.25">
      <c r="A291" s="82">
        <v>142</v>
      </c>
      <c r="B291" s="317"/>
      <c r="C291" s="317"/>
      <c r="D291" s="317"/>
      <c r="E291" s="319"/>
      <c r="F291" s="269"/>
      <c r="G291" s="299"/>
      <c r="H291" s="297"/>
      <c r="I291" s="348"/>
      <c r="J291" s="297"/>
      <c r="K291" s="297"/>
      <c r="L291" s="310"/>
      <c r="M291" s="263"/>
      <c r="N291" s="221" t="s">
        <v>634</v>
      </c>
    </row>
    <row r="292" spans="1:14" s="66" customFormat="1" ht="113.25" customHeight="1" x14ac:dyDescent="0.25">
      <c r="A292" s="82"/>
      <c r="B292" s="316"/>
      <c r="C292" s="316"/>
      <c r="D292" s="316"/>
      <c r="E292" s="318" t="s">
        <v>9</v>
      </c>
      <c r="F292" s="249" t="s">
        <v>182</v>
      </c>
      <c r="G292" s="298"/>
      <c r="H292" s="296" t="s">
        <v>4</v>
      </c>
      <c r="I292" s="346" t="s">
        <v>80</v>
      </c>
      <c r="J292" s="296">
        <f>IF(H292="Y/T",IF(I292="Ya",1,IF(I292="Tidak",0,"Error")),IF(H292="A/B/C",IF(I292="A",1,IF(I292="B",0.5,IF(I292="C",0,"Error"))),IF(H292="A/B/C/D",IF(I292="A",1,IF(I292="B",0.67,IF(I292="C",0.33,IF(I292="D",0,"Error")))),IF(H292="A/B/C/D/E",IF(I292="A",1,IF(I292="B",0.75,IF(I292="C",0.5,IF(I292="D",0.25,IF(I292="E",0,"Error")))))))))</f>
        <v>0.5</v>
      </c>
      <c r="K292" s="296" t="s">
        <v>261</v>
      </c>
      <c r="L292" s="306" t="s">
        <v>183</v>
      </c>
      <c r="M292" s="261" t="s">
        <v>243</v>
      </c>
      <c r="N292" s="221" t="s">
        <v>631</v>
      </c>
    </row>
    <row r="293" spans="1:14" s="66" customFormat="1" ht="150" x14ac:dyDescent="0.25">
      <c r="A293" s="82">
        <v>143</v>
      </c>
      <c r="B293" s="317"/>
      <c r="C293" s="317"/>
      <c r="D293" s="317"/>
      <c r="E293" s="319"/>
      <c r="F293" s="251"/>
      <c r="G293" s="299"/>
      <c r="H293" s="297"/>
      <c r="I293" s="348"/>
      <c r="J293" s="297"/>
      <c r="K293" s="297"/>
      <c r="L293" s="307"/>
      <c r="M293" s="263"/>
      <c r="N293" s="221" t="s">
        <v>632</v>
      </c>
    </row>
    <row r="294" spans="1:14" s="66" customFormat="1" x14ac:dyDescent="0.25">
      <c r="A294" s="82">
        <v>146</v>
      </c>
      <c r="B294" s="102"/>
      <c r="C294" s="102"/>
      <c r="D294" s="103">
        <v>3</v>
      </c>
      <c r="E294" s="288" t="s">
        <v>42</v>
      </c>
      <c r="F294" s="288"/>
      <c r="G294" s="175">
        <v>3</v>
      </c>
      <c r="H294" s="104"/>
      <c r="I294" s="80"/>
      <c r="J294" s="104">
        <f>SUM(G295:G315)</f>
        <v>2.3297634271099747</v>
      </c>
      <c r="K294" s="119">
        <f>+J294/G294</f>
        <v>0.77658780903665825</v>
      </c>
      <c r="L294" s="106"/>
      <c r="M294" s="117"/>
      <c r="N294" s="118"/>
    </row>
    <row r="295" spans="1:14" s="66" customFormat="1" ht="60" x14ac:dyDescent="0.25">
      <c r="A295" s="82"/>
      <c r="B295" s="243"/>
      <c r="C295" s="243"/>
      <c r="D295" s="243"/>
      <c r="E295" s="318" t="s">
        <v>3</v>
      </c>
      <c r="F295" s="267" t="s">
        <v>184</v>
      </c>
      <c r="G295" s="298">
        <f>0.5*J295</f>
        <v>0.5</v>
      </c>
      <c r="H295" s="296" t="s">
        <v>4</v>
      </c>
      <c r="I295" s="346" t="s">
        <v>79</v>
      </c>
      <c r="J295" s="296">
        <f>IF(H295="Y/T",IF(I295="Ya",1,IF(I295="Tidak",0,"Error")),IF(H295="A/B/C",IF(I295="A",1,IF(I295="B",0.5,IF(I295="C",0,"Error"))),IF(H295="A/B/C/D",IF(I295="A",1,IF(I295="B",0.67,IF(I295="C",0.33,IF(I295="D",0,"Error")))),IF(H295="A/B/C/D/E",IF(I295="A",1,IF(I295="B",0.75,IF(I295="C",0.5,IF(I295="D",0.25,IF(I295="E",0,"Error")))))))))</f>
        <v>1</v>
      </c>
      <c r="K295" s="296" t="s">
        <v>261</v>
      </c>
      <c r="L295" s="258" t="s">
        <v>185</v>
      </c>
      <c r="M295" s="261" t="s">
        <v>244</v>
      </c>
      <c r="N295" s="218" t="s">
        <v>645</v>
      </c>
    </row>
    <row r="296" spans="1:14" s="66" customFormat="1" ht="105" x14ac:dyDescent="0.25">
      <c r="A296" s="82">
        <v>147</v>
      </c>
      <c r="B296" s="245"/>
      <c r="C296" s="245"/>
      <c r="D296" s="245"/>
      <c r="E296" s="319"/>
      <c r="F296" s="269"/>
      <c r="G296" s="299"/>
      <c r="H296" s="297"/>
      <c r="I296" s="348"/>
      <c r="J296" s="297"/>
      <c r="K296" s="297"/>
      <c r="L296" s="260"/>
      <c r="M296" s="263"/>
      <c r="N296" s="218" t="s">
        <v>646</v>
      </c>
    </row>
    <row r="297" spans="1:14" s="66" customFormat="1" x14ac:dyDescent="0.25">
      <c r="A297" s="82"/>
      <c r="B297" s="243"/>
      <c r="C297" s="243"/>
      <c r="D297" s="243"/>
      <c r="E297" s="243" t="s">
        <v>5</v>
      </c>
      <c r="F297" s="331" t="s">
        <v>186</v>
      </c>
      <c r="G297" s="322">
        <f>IF(ISERROR(1.5*J297)=TRUE,"",1.5*J297)</f>
        <v>1.3297634271099745</v>
      </c>
      <c r="H297" s="325" t="s">
        <v>187</v>
      </c>
      <c r="I297" s="351">
        <f>I313/I311</f>
        <v>0.88650895140664965</v>
      </c>
      <c r="J297" s="328">
        <f>I297</f>
        <v>0.88650895140664965</v>
      </c>
      <c r="K297" s="282" t="s">
        <v>261</v>
      </c>
      <c r="L297" s="258" t="s">
        <v>188</v>
      </c>
      <c r="M297" s="261" t="s">
        <v>245</v>
      </c>
      <c r="N297" s="222" t="s">
        <v>649</v>
      </c>
    </row>
    <row r="298" spans="1:14" s="66" customFormat="1" x14ac:dyDescent="0.25">
      <c r="A298" s="82"/>
      <c r="B298" s="244"/>
      <c r="C298" s="244"/>
      <c r="D298" s="244"/>
      <c r="E298" s="244"/>
      <c r="F298" s="332"/>
      <c r="G298" s="323"/>
      <c r="H298" s="326"/>
      <c r="I298" s="352"/>
      <c r="J298" s="329"/>
      <c r="K298" s="283"/>
      <c r="L298" s="259"/>
      <c r="M298" s="262"/>
      <c r="N298" s="221" t="s">
        <v>650</v>
      </c>
    </row>
    <row r="299" spans="1:14" s="66" customFormat="1" x14ac:dyDescent="0.25">
      <c r="A299" s="82"/>
      <c r="B299" s="244"/>
      <c r="C299" s="244"/>
      <c r="D299" s="244"/>
      <c r="E299" s="244"/>
      <c r="F299" s="332"/>
      <c r="G299" s="323"/>
      <c r="H299" s="326"/>
      <c r="I299" s="352"/>
      <c r="J299" s="329"/>
      <c r="K299" s="283"/>
      <c r="L299" s="259"/>
      <c r="M299" s="262"/>
      <c r="N299" s="221" t="s">
        <v>651</v>
      </c>
    </row>
    <row r="300" spans="1:14" s="66" customFormat="1" x14ac:dyDescent="0.25">
      <c r="A300" s="82"/>
      <c r="B300" s="244"/>
      <c r="C300" s="244"/>
      <c r="D300" s="244"/>
      <c r="E300" s="244"/>
      <c r="F300" s="332"/>
      <c r="G300" s="323"/>
      <c r="H300" s="326"/>
      <c r="I300" s="352"/>
      <c r="J300" s="329"/>
      <c r="K300" s="283"/>
      <c r="L300" s="259"/>
      <c r="M300" s="262"/>
      <c r="N300" s="221" t="s">
        <v>652</v>
      </c>
    </row>
    <row r="301" spans="1:14" s="66" customFormat="1" x14ac:dyDescent="0.25">
      <c r="A301" s="82"/>
      <c r="B301" s="244"/>
      <c r="C301" s="244"/>
      <c r="D301" s="244"/>
      <c r="E301" s="244"/>
      <c r="F301" s="332"/>
      <c r="G301" s="323"/>
      <c r="H301" s="326"/>
      <c r="I301" s="352"/>
      <c r="J301" s="329"/>
      <c r="K301" s="283"/>
      <c r="L301" s="259"/>
      <c r="M301" s="262"/>
      <c r="N301" s="221" t="s">
        <v>653</v>
      </c>
    </row>
    <row r="302" spans="1:14" s="66" customFormat="1" x14ac:dyDescent="0.25">
      <c r="A302" s="82"/>
      <c r="B302" s="244"/>
      <c r="C302" s="244"/>
      <c r="D302" s="244"/>
      <c r="E302" s="244"/>
      <c r="F302" s="332"/>
      <c r="G302" s="323"/>
      <c r="H302" s="326"/>
      <c r="I302" s="352"/>
      <c r="J302" s="329"/>
      <c r="K302" s="283"/>
      <c r="L302" s="259"/>
      <c r="M302" s="262"/>
      <c r="N302" s="221" t="s">
        <v>654</v>
      </c>
    </row>
    <row r="303" spans="1:14" s="66" customFormat="1" x14ac:dyDescent="0.25">
      <c r="A303" s="82"/>
      <c r="B303" s="244"/>
      <c r="C303" s="244"/>
      <c r="D303" s="244"/>
      <c r="E303" s="244"/>
      <c r="F303" s="332"/>
      <c r="G303" s="323"/>
      <c r="H303" s="326"/>
      <c r="I303" s="352"/>
      <c r="J303" s="329"/>
      <c r="K303" s="283"/>
      <c r="L303" s="259"/>
      <c r="M303" s="262"/>
      <c r="N303" s="221" t="s">
        <v>655</v>
      </c>
    </row>
    <row r="304" spans="1:14" s="66" customFormat="1" x14ac:dyDescent="0.25">
      <c r="A304" s="82"/>
      <c r="B304" s="244"/>
      <c r="C304" s="244"/>
      <c r="D304" s="244"/>
      <c r="E304" s="244"/>
      <c r="F304" s="332"/>
      <c r="G304" s="323"/>
      <c r="H304" s="326"/>
      <c r="I304" s="352"/>
      <c r="J304" s="329"/>
      <c r="K304" s="283"/>
      <c r="L304" s="259"/>
      <c r="M304" s="262"/>
      <c r="N304" s="221" t="s">
        <v>656</v>
      </c>
    </row>
    <row r="305" spans="1:14" s="66" customFormat="1" x14ac:dyDescent="0.25">
      <c r="A305" s="82"/>
      <c r="B305" s="244"/>
      <c r="C305" s="244"/>
      <c r="D305" s="244"/>
      <c r="E305" s="244"/>
      <c r="F305" s="332"/>
      <c r="G305" s="323"/>
      <c r="H305" s="326"/>
      <c r="I305" s="352"/>
      <c r="J305" s="329"/>
      <c r="K305" s="283"/>
      <c r="L305" s="259"/>
      <c r="M305" s="262"/>
      <c r="N305" s="221" t="s">
        <v>657</v>
      </c>
    </row>
    <row r="306" spans="1:14" s="66" customFormat="1" x14ac:dyDescent="0.25">
      <c r="A306" s="82"/>
      <c r="B306" s="244"/>
      <c r="C306" s="244"/>
      <c r="D306" s="244"/>
      <c r="E306" s="244"/>
      <c r="F306" s="332"/>
      <c r="G306" s="323"/>
      <c r="H306" s="326"/>
      <c r="I306" s="352"/>
      <c r="J306" s="329"/>
      <c r="K306" s="283"/>
      <c r="L306" s="259"/>
      <c r="M306" s="262"/>
      <c r="N306" s="221" t="s">
        <v>658</v>
      </c>
    </row>
    <row r="307" spans="1:14" s="66" customFormat="1" x14ac:dyDescent="0.25">
      <c r="A307" s="82"/>
      <c r="B307" s="244"/>
      <c r="C307" s="244"/>
      <c r="D307" s="244"/>
      <c r="E307" s="244"/>
      <c r="F307" s="332"/>
      <c r="G307" s="323"/>
      <c r="H307" s="326"/>
      <c r="I307" s="352"/>
      <c r="J307" s="329"/>
      <c r="K307" s="283"/>
      <c r="L307" s="259"/>
      <c r="M307" s="262"/>
      <c r="N307" s="221" t="s">
        <v>659</v>
      </c>
    </row>
    <row r="308" spans="1:14" s="66" customFormat="1" x14ac:dyDescent="0.25">
      <c r="A308" s="82"/>
      <c r="B308" s="244"/>
      <c r="C308" s="244"/>
      <c r="D308" s="244"/>
      <c r="E308" s="244"/>
      <c r="F308" s="332"/>
      <c r="G308" s="323"/>
      <c r="H308" s="326"/>
      <c r="I308" s="352"/>
      <c r="J308" s="329"/>
      <c r="K308" s="283"/>
      <c r="L308" s="259"/>
      <c r="M308" s="262"/>
      <c r="N308" s="221" t="s">
        <v>660</v>
      </c>
    </row>
    <row r="309" spans="1:14" s="66" customFormat="1" x14ac:dyDescent="0.25">
      <c r="A309" s="82"/>
      <c r="B309" s="244"/>
      <c r="C309" s="244"/>
      <c r="D309" s="244"/>
      <c r="E309" s="244"/>
      <c r="F309" s="332"/>
      <c r="G309" s="323"/>
      <c r="H309" s="326"/>
      <c r="I309" s="352"/>
      <c r="J309" s="329"/>
      <c r="K309" s="283"/>
      <c r="L309" s="259"/>
      <c r="M309" s="262"/>
      <c r="N309" s="221" t="s">
        <v>661</v>
      </c>
    </row>
    <row r="310" spans="1:14" s="159" customFormat="1" ht="27.75" customHeight="1" x14ac:dyDescent="0.25">
      <c r="A310" s="157"/>
      <c r="B310" s="244"/>
      <c r="C310" s="244"/>
      <c r="D310" s="244"/>
      <c r="E310" s="244"/>
      <c r="F310" s="333"/>
      <c r="G310" s="324"/>
      <c r="H310" s="327"/>
      <c r="I310" s="353"/>
      <c r="J310" s="330"/>
      <c r="K310" s="283"/>
      <c r="L310" s="259"/>
      <c r="M310" s="262"/>
      <c r="N310" s="292"/>
    </row>
    <row r="311" spans="1:14" s="159" customFormat="1" x14ac:dyDescent="0.25">
      <c r="A311" s="157"/>
      <c r="B311" s="244"/>
      <c r="C311" s="244"/>
      <c r="D311" s="244"/>
      <c r="E311" s="244"/>
      <c r="F311" s="158" t="s">
        <v>189</v>
      </c>
      <c r="G311" s="177"/>
      <c r="H311" s="160" t="s">
        <v>190</v>
      </c>
      <c r="I311" s="354">
        <v>3128</v>
      </c>
      <c r="J311" s="161"/>
      <c r="K311" s="283"/>
      <c r="L311" s="259"/>
      <c r="M311" s="262"/>
      <c r="N311" s="292"/>
    </row>
    <row r="312" spans="1:14" s="159" customFormat="1" x14ac:dyDescent="0.25">
      <c r="A312" s="157"/>
      <c r="B312" s="244"/>
      <c r="C312" s="244"/>
      <c r="D312" s="244"/>
      <c r="E312" s="244"/>
      <c r="F312" s="158" t="s">
        <v>191</v>
      </c>
      <c r="G312" s="177"/>
      <c r="H312" s="160" t="s">
        <v>190</v>
      </c>
      <c r="I312" s="354">
        <v>355</v>
      </c>
      <c r="J312" s="161"/>
      <c r="K312" s="283"/>
      <c r="L312" s="259"/>
      <c r="M312" s="262"/>
      <c r="N312" s="292"/>
    </row>
    <row r="313" spans="1:14" s="159" customFormat="1" x14ac:dyDescent="0.25">
      <c r="A313" s="157"/>
      <c r="B313" s="245"/>
      <c r="C313" s="245"/>
      <c r="D313" s="245"/>
      <c r="E313" s="245"/>
      <c r="F313" s="158" t="s">
        <v>192</v>
      </c>
      <c r="G313" s="177"/>
      <c r="H313" s="160" t="s">
        <v>190</v>
      </c>
      <c r="I313" s="354">
        <v>2773</v>
      </c>
      <c r="J313" s="161"/>
      <c r="K313" s="284"/>
      <c r="L313" s="260"/>
      <c r="M313" s="263"/>
      <c r="N313" s="292"/>
    </row>
    <row r="314" spans="1:14" s="66" customFormat="1" ht="130.5" customHeight="1" x14ac:dyDescent="0.25">
      <c r="A314" s="82">
        <v>149</v>
      </c>
      <c r="B314" s="108"/>
      <c r="C314" s="108"/>
      <c r="D314" s="109"/>
      <c r="E314" s="110" t="s">
        <v>7</v>
      </c>
      <c r="F314" s="68" t="s">
        <v>193</v>
      </c>
      <c r="G314" s="176">
        <f>0.5*J314</f>
        <v>0.25</v>
      </c>
      <c r="H314" s="111" t="s">
        <v>4</v>
      </c>
      <c r="I314" s="349" t="s">
        <v>80</v>
      </c>
      <c r="J314" s="111">
        <f>IF(H314="Y/T",IF(I314="Ya",1,IF(I314="Tidak",0,"Error")),IF(H314="A/B/C",IF(I314="A",1,IF(I314="B",0.5,IF(I314="C",0,"Error"))),IF(H314="A/B/C/D",IF(I314="A",1,IF(I314="B",0.67,IF(I314="C",0.33,IF(I314="D",0,"Error")))),IF(H314="A/B/C/D/E",IF(I314="A",1,IF(I314="B",0.75,IF(I314="C",0.5,IF(I314="D",0.25,IF(I314="E",0,"Error")))))))))</f>
        <v>0.5</v>
      </c>
      <c r="K314" s="111" t="s">
        <v>261</v>
      </c>
      <c r="L314" s="112" t="s">
        <v>194</v>
      </c>
      <c r="M314" s="78" t="s">
        <v>246</v>
      </c>
      <c r="N314" s="221" t="s">
        <v>647</v>
      </c>
    </row>
    <row r="315" spans="1:14" s="66" customFormat="1" ht="135" x14ac:dyDescent="0.25">
      <c r="A315" s="82">
        <v>150</v>
      </c>
      <c r="B315" s="108"/>
      <c r="C315" s="108"/>
      <c r="D315" s="109"/>
      <c r="E315" s="110" t="s">
        <v>9</v>
      </c>
      <c r="F315" s="68" t="s">
        <v>195</v>
      </c>
      <c r="G315" s="176">
        <f>0.5*J315</f>
        <v>0.25</v>
      </c>
      <c r="H315" s="111" t="s">
        <v>4</v>
      </c>
      <c r="I315" s="349" t="s">
        <v>80</v>
      </c>
      <c r="J315" s="111">
        <f>IF(H315="Y/T",IF(I315="Ya",1,IF(I315="Tidak",0,"Error")),IF(H315="A/B/C",IF(I315="A",1,IF(I315="B",0.5,IF(I315="C",0,"Error"))),IF(H315="A/B/C/D",IF(I315="A",1,IF(I315="B",0.67,IF(I315="C",0.33,IF(I315="D",0,"Error")))),IF(H315="A/B/C/D/E",IF(I315="A",1,IF(I315="B",0.75,IF(I315="C",0.5,IF(I315="D",0.25,IF(I315="E",0,"Error")))))))))</f>
        <v>0.5</v>
      </c>
      <c r="K315" s="111" t="s">
        <v>261</v>
      </c>
      <c r="L315" s="125" t="s">
        <v>196</v>
      </c>
      <c r="M315" s="78" t="s">
        <v>247</v>
      </c>
      <c r="N315" s="221" t="s">
        <v>648</v>
      </c>
    </row>
    <row r="316" spans="1:14" s="66" customFormat="1" x14ac:dyDescent="0.25">
      <c r="A316" s="82">
        <v>152</v>
      </c>
      <c r="B316" s="102"/>
      <c r="C316" s="102"/>
      <c r="D316" s="103">
        <v>4</v>
      </c>
      <c r="E316" s="288" t="s">
        <v>43</v>
      </c>
      <c r="F316" s="288"/>
      <c r="G316" s="175">
        <v>3</v>
      </c>
      <c r="H316" s="104"/>
      <c r="I316" s="80"/>
      <c r="J316" s="104">
        <f>SUM(J317:J321)/COUNTA(J317:J321)*G316</f>
        <v>1.875</v>
      </c>
      <c r="K316" s="119">
        <f>+J316/G316</f>
        <v>0.625</v>
      </c>
      <c r="L316" s="106"/>
      <c r="M316" s="117"/>
      <c r="N316" s="118"/>
    </row>
    <row r="317" spans="1:14" s="66" customFormat="1" ht="165" x14ac:dyDescent="0.25">
      <c r="A317" s="82"/>
      <c r="B317" s="108"/>
      <c r="C317" s="108"/>
      <c r="D317" s="109"/>
      <c r="E317" s="115" t="s">
        <v>3</v>
      </c>
      <c r="F317" s="68" t="s">
        <v>267</v>
      </c>
      <c r="G317" s="122"/>
      <c r="H317" s="116" t="s">
        <v>8</v>
      </c>
      <c r="I317" s="350" t="s">
        <v>78</v>
      </c>
      <c r="J317" s="111">
        <f>IF(H317="Y/T",IF(I317="Ya",1,IF(I317="Tidak",0,"Error")),IF(H317="A/B/C",IF(I317="A",1,IF(I317="B",0.5,IF(I317="C",0,"Error"))),IF(H317="A/B/C/D",IF(I317="A",1,IF(I317="B",0.67,IF(I317="C",0.33,IF(I317="D",0,"Error")))),IF(H317="A/B/C/D/E",IF(I317="A",1,IF(I317="B",0.75,IF(I317="C",0.5,IF(I317="D",0.25,IF(I317="E",0,"Error")))))))))</f>
        <v>1</v>
      </c>
      <c r="K317" s="111" t="s">
        <v>261</v>
      </c>
      <c r="L317" s="112" t="s">
        <v>197</v>
      </c>
      <c r="M317" s="78" t="s">
        <v>248</v>
      </c>
      <c r="N317" s="221" t="s">
        <v>662</v>
      </c>
    </row>
    <row r="318" spans="1:14" s="76" customFormat="1" ht="225" x14ac:dyDescent="0.25">
      <c r="A318" s="56">
        <v>153</v>
      </c>
      <c r="B318" s="113"/>
      <c r="C318" s="113"/>
      <c r="D318" s="114"/>
      <c r="E318" s="115" t="s">
        <v>5</v>
      </c>
      <c r="F318" s="68" t="s">
        <v>268</v>
      </c>
      <c r="G318" s="122"/>
      <c r="H318" s="123" t="s">
        <v>4</v>
      </c>
      <c r="I318" s="349" t="s">
        <v>80</v>
      </c>
      <c r="J318" s="116">
        <f>IF(H318="Y/T",IF(I318="Ya",1,IF(I318="Tidak",0,"Error")),IF(H318="A/B/C",IF(I318="A",1,IF(I318="B",0.5,IF(I318="C",0,"Error"))),IF(H318="A/B/C/D",IF(I318="A",1,IF(I318="B",0.67,IF(I318="C",0.33,IF(I318="D",0,"Error")))),IF(H318="A/B/C/D/E",IF(I318="A",1,IF(I318="B",0.75,IF(I318="C",0.5,IF(I318="D",0.25,IF(I318="E",0,"Error")))))))))</f>
        <v>0.5</v>
      </c>
      <c r="K318" s="116" t="s">
        <v>261</v>
      </c>
      <c r="L318" s="112" t="s">
        <v>308</v>
      </c>
      <c r="M318" s="78" t="s">
        <v>249</v>
      </c>
      <c r="N318" s="221" t="s">
        <v>663</v>
      </c>
    </row>
    <row r="319" spans="1:14" s="76" customFormat="1" ht="30" x14ac:dyDescent="0.25">
      <c r="A319" s="56"/>
      <c r="B319" s="243"/>
      <c r="C319" s="243"/>
      <c r="D319" s="243"/>
      <c r="E319" s="246" t="s">
        <v>7</v>
      </c>
      <c r="F319" s="267" t="s">
        <v>198</v>
      </c>
      <c r="G319" s="270"/>
      <c r="H319" s="255" t="s">
        <v>4</v>
      </c>
      <c r="I319" s="346" t="s">
        <v>80</v>
      </c>
      <c r="J319" s="255">
        <f>IF(H319="Y/T",IF(I319="Ya",1,IF(I319="Tidak",0,"Error")),IF(H319="A/B/C",IF(I319="A",1,IF(I319="B",0.5,IF(I319="C",0,"Error"))),IF(H319="A/B/C/D",IF(I319="A",1,IF(I319="B",0.67,IF(I319="C",0.33,IF(I319="D",0,"Error")))),IF(H319="A/B/C/D/E",IF(I319="A",1,IF(I319="B",0.75,IF(I319="C",0.5,IF(I319="D",0.25,IF(I319="E",0,"Error")))))))))</f>
        <v>0.5</v>
      </c>
      <c r="K319" s="255" t="s">
        <v>261</v>
      </c>
      <c r="L319" s="264" t="s">
        <v>199</v>
      </c>
      <c r="M319" s="261" t="s">
        <v>250</v>
      </c>
      <c r="N319" s="221" t="s">
        <v>664</v>
      </c>
    </row>
    <row r="320" spans="1:14" s="76" customFormat="1" x14ac:dyDescent="0.25">
      <c r="A320" s="56">
        <v>154</v>
      </c>
      <c r="B320" s="245"/>
      <c r="C320" s="245"/>
      <c r="D320" s="245"/>
      <c r="E320" s="248"/>
      <c r="F320" s="269"/>
      <c r="G320" s="272"/>
      <c r="H320" s="257"/>
      <c r="I320" s="348"/>
      <c r="J320" s="257"/>
      <c r="K320" s="257"/>
      <c r="L320" s="266"/>
      <c r="M320" s="263"/>
      <c r="N320" s="221" t="s">
        <v>665</v>
      </c>
    </row>
    <row r="321" spans="1:14" s="76" customFormat="1" ht="30" x14ac:dyDescent="0.25">
      <c r="A321" s="56"/>
      <c r="B321" s="243"/>
      <c r="C321" s="243"/>
      <c r="D321" s="243"/>
      <c r="E321" s="318" t="s">
        <v>9</v>
      </c>
      <c r="F321" s="249" t="s">
        <v>200</v>
      </c>
      <c r="G321" s="270"/>
      <c r="H321" s="296" t="s">
        <v>4</v>
      </c>
      <c r="I321" s="346" t="s">
        <v>80</v>
      </c>
      <c r="J321" s="296">
        <f>IF(H321="Y/T",IF(I321="Ya",1,IF(I321="Tidak",0,"Error")),IF(H321="A/B/C",IF(I321="A",1,IF(I321="B",0.5,IF(I321="C",0,"Error"))),IF(H321="A/B/C/D",IF(I321="A",1,IF(I321="B",0.67,IF(I321="C",0.33,IF(I321="D",0,"Error")))),IF(H321="A/B/C/D/E",IF(I321="A",1,IF(I321="B",0.75,IF(I321="C",0.5,IF(I321="D",0.25,IF(I321="E",0,"Error")))))))))</f>
        <v>0.5</v>
      </c>
      <c r="K321" s="296" t="s">
        <v>261</v>
      </c>
      <c r="L321" s="334" t="s">
        <v>201</v>
      </c>
      <c r="M321" s="261" t="s">
        <v>251</v>
      </c>
      <c r="N321" s="221" t="s">
        <v>666</v>
      </c>
    </row>
    <row r="322" spans="1:14" s="66" customFormat="1" x14ac:dyDescent="0.25">
      <c r="A322" s="82">
        <v>155</v>
      </c>
      <c r="B322" s="245"/>
      <c r="C322" s="245"/>
      <c r="D322" s="245"/>
      <c r="E322" s="319"/>
      <c r="F322" s="251"/>
      <c r="G322" s="272"/>
      <c r="H322" s="297"/>
      <c r="I322" s="348"/>
      <c r="J322" s="297"/>
      <c r="K322" s="297"/>
      <c r="L322" s="335"/>
      <c r="M322" s="263"/>
      <c r="N322" s="221" t="s">
        <v>667</v>
      </c>
    </row>
    <row r="323" spans="1:14" s="66" customFormat="1" x14ac:dyDescent="0.25">
      <c r="A323" s="82">
        <v>158</v>
      </c>
      <c r="B323" s="102"/>
      <c r="C323" s="102"/>
      <c r="D323" s="103">
        <v>5</v>
      </c>
      <c r="E323" s="288" t="s">
        <v>44</v>
      </c>
      <c r="F323" s="288"/>
      <c r="G323" s="175">
        <v>3</v>
      </c>
      <c r="H323" s="104"/>
      <c r="I323" s="80"/>
      <c r="J323" s="104">
        <f>SUM(J324:J329)/COUNTA(J324:J329)*G323</f>
        <v>1.8060000000000003</v>
      </c>
      <c r="K323" s="119">
        <f>+J323/G323</f>
        <v>0.60200000000000009</v>
      </c>
      <c r="L323" s="106"/>
      <c r="M323" s="117"/>
      <c r="N323" s="118"/>
    </row>
    <row r="324" spans="1:14" s="76" customFormat="1" ht="210" customHeight="1" x14ac:dyDescent="0.25">
      <c r="A324" s="56">
        <v>159</v>
      </c>
      <c r="B324" s="113"/>
      <c r="C324" s="113"/>
      <c r="D324" s="114"/>
      <c r="E324" s="115" t="s">
        <v>3</v>
      </c>
      <c r="F324" s="68" t="s">
        <v>202</v>
      </c>
      <c r="G324" s="122"/>
      <c r="H324" s="116" t="s">
        <v>11</v>
      </c>
      <c r="I324" s="350" t="s">
        <v>80</v>
      </c>
      <c r="J324" s="116">
        <f>IF(H324="Y/T",IF(I324="Ya",1,IF(I324="Tidak",0,"Error")),IF(H324="A/B/C",IF(I324="A",1,IF(I324="B",0.5,IF(I324="C",0,"Error"))),IF(H324="A/B/C/D",IF(I324="A",1,IF(I324="B",0.67,IF(I324="C",0.33,IF(I324="D",0,"Error")))),IF(H324="A/B/C/D/E",IF(I324="A",1,IF(I324="B",0.75,IF(I324="C",0.5,IF(I324="D",0.25,IF(I324="E",0,"Error")))))))))</f>
        <v>0.67</v>
      </c>
      <c r="K324" s="116" t="s">
        <v>261</v>
      </c>
      <c r="L324" s="190" t="s">
        <v>203</v>
      </c>
      <c r="M324" s="78" t="s">
        <v>252</v>
      </c>
      <c r="N324" s="221" t="s">
        <v>668</v>
      </c>
    </row>
    <row r="325" spans="1:14" s="76" customFormat="1" ht="112.5" customHeight="1" x14ac:dyDescent="0.25">
      <c r="A325" s="56"/>
      <c r="B325" s="243"/>
      <c r="C325" s="243"/>
      <c r="D325" s="243"/>
      <c r="E325" s="318" t="s">
        <v>5</v>
      </c>
      <c r="F325" s="249" t="s">
        <v>204</v>
      </c>
      <c r="G325" s="270"/>
      <c r="H325" s="296" t="s">
        <v>11</v>
      </c>
      <c r="I325" s="346" t="s">
        <v>80</v>
      </c>
      <c r="J325" s="296">
        <f>IF(H325="Y/T",IF(I325="Ya",1,IF(I325="Tidak",0,"Error")),IF(H325="A/B/C",IF(I325="A",1,IF(I325="B",0.5,IF(I325="C",0,"Error"))),IF(H325="A/B/C/D",IF(I325="A",1,IF(I325="B",0.67,IF(I325="C",0.33,IF(I325="D",0,"Error")))),IF(H325="A/B/C/D/E",IF(I325="A",1,IF(I325="B",0.75,IF(I325="C",0.5,IF(I325="D",0.25,IF(I325="E",0,"Error")))))))))</f>
        <v>0.67</v>
      </c>
      <c r="K325" s="296" t="s">
        <v>261</v>
      </c>
      <c r="L325" s="306" t="s">
        <v>205</v>
      </c>
      <c r="M325" s="261" t="s">
        <v>253</v>
      </c>
      <c r="N325" s="229" t="s">
        <v>669</v>
      </c>
    </row>
    <row r="326" spans="1:14" s="66" customFormat="1" ht="103.5" customHeight="1" x14ac:dyDescent="0.25">
      <c r="A326" s="82">
        <v>160</v>
      </c>
      <c r="B326" s="245"/>
      <c r="C326" s="245"/>
      <c r="D326" s="245"/>
      <c r="E326" s="319"/>
      <c r="F326" s="251"/>
      <c r="G326" s="272"/>
      <c r="H326" s="297"/>
      <c r="I326" s="348"/>
      <c r="J326" s="297"/>
      <c r="K326" s="297"/>
      <c r="L326" s="307"/>
      <c r="M326" s="263"/>
      <c r="N326" s="229" t="s">
        <v>670</v>
      </c>
    </row>
    <row r="327" spans="1:14" s="66" customFormat="1" ht="180" x14ac:dyDescent="0.25">
      <c r="A327" s="82">
        <v>161</v>
      </c>
      <c r="B327" s="108"/>
      <c r="C327" s="108"/>
      <c r="D327" s="109"/>
      <c r="E327" s="110" t="s">
        <v>7</v>
      </c>
      <c r="F327" s="68" t="s">
        <v>206</v>
      </c>
      <c r="G327" s="176"/>
      <c r="H327" s="116" t="s">
        <v>11</v>
      </c>
      <c r="I327" s="350" t="s">
        <v>80</v>
      </c>
      <c r="J327" s="111">
        <f>IF(H327="Y/T",IF(I327="Ya",1,IF(I327="Tidak",0,"Error")),IF(H327="A/B/C",IF(I327="A",1,IF(I327="B",0.5,IF(I327="C",0,"Error"))),IF(H327="A/B/C/D",IF(I327="A",1,IF(I327="B",0.67,IF(I327="C",0.33,IF(I327="D",0,"Error")))),IF(H327="A/B/C/D/E",IF(I327="A",1,IF(I327="B",0.75,IF(I327="C",0.5,IF(I327="D",0.25,IF(I327="E",0,"Error")))))))))</f>
        <v>0.67</v>
      </c>
      <c r="K327" s="111" t="s">
        <v>261</v>
      </c>
      <c r="L327" s="165" t="s">
        <v>207</v>
      </c>
      <c r="M327" s="78" t="s">
        <v>254</v>
      </c>
      <c r="N327" s="229" t="s">
        <v>671</v>
      </c>
    </row>
    <row r="328" spans="1:14" s="66" customFormat="1" ht="135" x14ac:dyDescent="0.25">
      <c r="A328" s="82">
        <v>162</v>
      </c>
      <c r="B328" s="108"/>
      <c r="C328" s="108"/>
      <c r="D328" s="109"/>
      <c r="E328" s="110" t="s">
        <v>9</v>
      </c>
      <c r="F328" s="68" t="s">
        <v>208</v>
      </c>
      <c r="G328" s="176"/>
      <c r="H328" s="111" t="s">
        <v>4</v>
      </c>
      <c r="I328" s="350" t="s">
        <v>80</v>
      </c>
      <c r="J328" s="111">
        <f>IF(H328="Y/T",IF(I328="Ya",1,IF(I328="Tidak",0,"Error")),IF(H328="A/B/C",IF(I328="A",1,IF(I328="B",0.5,IF(I328="C",0,"Error"))),IF(H328="A/B/C/D",IF(I328="A",1,IF(I328="B",0.67,IF(I328="C",0.33,IF(I328="D",0,"Error")))),IF(H328="A/B/C/D/E",IF(I328="A",1,IF(I328="B",0.75,IF(I328="C",0.5,IF(I328="D",0.25,IF(I328="E",0,"Error")))))))))</f>
        <v>0.5</v>
      </c>
      <c r="K328" s="111" t="s">
        <v>261</v>
      </c>
      <c r="L328" s="165" t="s">
        <v>209</v>
      </c>
      <c r="M328" s="78" t="s">
        <v>255</v>
      </c>
      <c r="N328" s="229" t="s">
        <v>672</v>
      </c>
    </row>
    <row r="329" spans="1:14" s="66" customFormat="1" ht="30" x14ac:dyDescent="0.25">
      <c r="A329" s="82"/>
      <c r="B329" s="316"/>
      <c r="C329" s="316"/>
      <c r="D329" s="316"/>
      <c r="E329" s="318" t="s">
        <v>10</v>
      </c>
      <c r="F329" s="249" t="s">
        <v>210</v>
      </c>
      <c r="G329" s="298"/>
      <c r="H329" s="296" t="s">
        <v>4</v>
      </c>
      <c r="I329" s="355" t="s">
        <v>80</v>
      </c>
      <c r="J329" s="296">
        <f>IF(H329="Y/T",IF(I329="Ya",1,IF(I329="Tidak",0,"Error")),IF(H329="A/B/C",IF(I329="A",1,IF(I329="B",0.5,IF(I329="C",0,"Error"))),IF(H329="A/B/C/D",IF(I329="A",1,IF(I329="B",0.67,IF(I329="C",0.33,IF(I329="D",0,"Error")))),IF(H329="A/B/C/D/E",IF(I329="A",1,IF(I329="B",0.75,IF(I329="C",0.5,IF(I329="D",0.25,IF(I329="E",0,"Error")))))))))</f>
        <v>0.5</v>
      </c>
      <c r="K329" s="296" t="s">
        <v>261</v>
      </c>
      <c r="L329" s="306" t="s">
        <v>211</v>
      </c>
      <c r="M329" s="261" t="s">
        <v>256</v>
      </c>
      <c r="N329" s="229" t="s">
        <v>673</v>
      </c>
    </row>
    <row r="330" spans="1:14" s="66" customFormat="1" ht="30" x14ac:dyDescent="0.25">
      <c r="A330" s="82">
        <v>163</v>
      </c>
      <c r="B330" s="317"/>
      <c r="C330" s="317"/>
      <c r="D330" s="317"/>
      <c r="E330" s="319"/>
      <c r="F330" s="251"/>
      <c r="G330" s="299"/>
      <c r="H330" s="297"/>
      <c r="I330" s="356"/>
      <c r="J330" s="297"/>
      <c r="K330" s="297"/>
      <c r="L330" s="307"/>
      <c r="M330" s="263"/>
      <c r="N330" s="229" t="s">
        <v>674</v>
      </c>
    </row>
    <row r="331" spans="1:14" s="66" customFormat="1" x14ac:dyDescent="0.25">
      <c r="A331" s="82">
        <v>176</v>
      </c>
      <c r="B331" s="94"/>
      <c r="C331" s="94" t="s">
        <v>21</v>
      </c>
      <c r="D331" s="95" t="s">
        <v>31</v>
      </c>
      <c r="E331" s="96"/>
      <c r="F331" s="97"/>
      <c r="G331" s="174">
        <v>10</v>
      </c>
      <c r="H331" s="98"/>
      <c r="I331" s="79"/>
      <c r="J331" s="98">
        <f>SUM(J332,J352,J377)</f>
        <v>8.2435000000000009</v>
      </c>
      <c r="K331" s="99">
        <f>+J331/G331</f>
        <v>0.82435000000000014</v>
      </c>
      <c r="L331" s="100"/>
      <c r="M331" s="163"/>
      <c r="N331" s="163"/>
    </row>
    <row r="332" spans="1:14" s="66" customFormat="1" x14ac:dyDescent="0.25">
      <c r="A332" s="82">
        <v>177</v>
      </c>
      <c r="B332" s="102"/>
      <c r="C332" s="102"/>
      <c r="D332" s="103">
        <v>1</v>
      </c>
      <c r="E332" s="288" t="s">
        <v>54</v>
      </c>
      <c r="F332" s="288"/>
      <c r="G332" s="175">
        <v>3</v>
      </c>
      <c r="H332" s="104"/>
      <c r="I332" s="80"/>
      <c r="J332" s="104">
        <f>SUM(J333:J350)/COUNTA(J333:J350)*G332</f>
        <v>2.4375</v>
      </c>
      <c r="K332" s="119">
        <f>+J332/G332</f>
        <v>0.8125</v>
      </c>
      <c r="L332" s="106"/>
      <c r="M332" s="162"/>
      <c r="N332" s="178"/>
    </row>
    <row r="333" spans="1:14" s="76" customFormat="1" x14ac:dyDescent="0.25">
      <c r="A333" s="56"/>
      <c r="B333" s="243"/>
      <c r="C333" s="243"/>
      <c r="D333" s="243"/>
      <c r="E333" s="246" t="s">
        <v>3</v>
      </c>
      <c r="F333" s="267" t="s">
        <v>212</v>
      </c>
      <c r="G333" s="252"/>
      <c r="H333" s="255" t="s">
        <v>4</v>
      </c>
      <c r="I333" s="346" t="s">
        <v>79</v>
      </c>
      <c r="J333" s="255">
        <f>IF(H333="Y/T",IF(I333="Ya",1,IF(I333="Tidak",0,"Error")),IF(H333="A/B/C",IF(I333="A",1,IF(I333="B",0.5,IF(I333="C",0,"Error"))),IF(H333="A/B/C/D",IF(I333="A",1,IF(I333="B",0.67,IF(I333="C",0.33,IF(I333="D",0,"Error")))),IF(H333="A/B/C/D/E",IF(I333="A",1,IF(I333="B",0.75,IF(I333="C",0.5,IF(I333="D",0.25,IF(I333="E",0,"Error")))))))))</f>
        <v>1</v>
      </c>
      <c r="K333" s="255" t="s">
        <v>261</v>
      </c>
      <c r="L333" s="258" t="s">
        <v>213</v>
      </c>
      <c r="M333" s="261" t="s">
        <v>350</v>
      </c>
      <c r="N333" s="225" t="s">
        <v>351</v>
      </c>
    </row>
    <row r="334" spans="1:14" s="76" customFormat="1" ht="75" x14ac:dyDescent="0.25">
      <c r="A334" s="56"/>
      <c r="B334" s="244"/>
      <c r="C334" s="244"/>
      <c r="D334" s="244"/>
      <c r="E334" s="247"/>
      <c r="F334" s="268"/>
      <c r="G334" s="253"/>
      <c r="H334" s="256"/>
      <c r="I334" s="347"/>
      <c r="J334" s="256"/>
      <c r="K334" s="256"/>
      <c r="L334" s="259"/>
      <c r="M334" s="262"/>
      <c r="N334" s="226" t="s">
        <v>352</v>
      </c>
    </row>
    <row r="335" spans="1:14" s="76" customFormat="1" x14ac:dyDescent="0.25">
      <c r="A335" s="56"/>
      <c r="B335" s="244"/>
      <c r="C335" s="244"/>
      <c r="D335" s="244"/>
      <c r="E335" s="247"/>
      <c r="F335" s="268"/>
      <c r="G335" s="253"/>
      <c r="H335" s="256"/>
      <c r="I335" s="347"/>
      <c r="J335" s="256"/>
      <c r="K335" s="256"/>
      <c r="L335" s="259"/>
      <c r="M335" s="262"/>
      <c r="N335" s="226" t="s">
        <v>353</v>
      </c>
    </row>
    <row r="336" spans="1:14" s="76" customFormat="1" ht="30" x14ac:dyDescent="0.25">
      <c r="A336" s="56">
        <v>178</v>
      </c>
      <c r="B336" s="245"/>
      <c r="C336" s="245"/>
      <c r="D336" s="245"/>
      <c r="E336" s="248"/>
      <c r="F336" s="269"/>
      <c r="G336" s="254"/>
      <c r="H336" s="257"/>
      <c r="I336" s="348"/>
      <c r="J336" s="257"/>
      <c r="K336" s="257"/>
      <c r="L336" s="260"/>
      <c r="M336" s="263"/>
      <c r="N336" s="226" t="s">
        <v>354</v>
      </c>
    </row>
    <row r="337" spans="1:14" s="76" customFormat="1" x14ac:dyDescent="0.25">
      <c r="A337" s="56"/>
      <c r="B337" s="243"/>
      <c r="C337" s="243"/>
      <c r="D337" s="243"/>
      <c r="E337" s="246" t="s">
        <v>5</v>
      </c>
      <c r="F337" s="267" t="s">
        <v>214</v>
      </c>
      <c r="G337" s="252"/>
      <c r="H337" s="255" t="s">
        <v>6</v>
      </c>
      <c r="I337" s="346" t="s">
        <v>79</v>
      </c>
      <c r="J337" s="255">
        <f>IF(H337="Y/T",IF(I337="Ya",1,IF(I337="Tidak",0,"Error")),IF(H337="A/B/C",IF(I337="A",1,IF(I337="B",0.5,IF(I337="C",0,"Error"))),IF(H337="A/B/C/D",IF(I337="A",1,IF(I337="B",0.67,IF(I337="C",0.33,IF(I337="D",0,"Error")))),IF(H337="A/B/C/D/E",IF(I337="A",1,IF(I337="B",0.75,IF(I337="C",0.5,IF(I337="D",0.25,IF(I337="E",0,"Error")))))))))</f>
        <v>1</v>
      </c>
      <c r="K337" s="255" t="s">
        <v>261</v>
      </c>
      <c r="L337" s="289" t="s">
        <v>215</v>
      </c>
      <c r="M337" s="292" t="s">
        <v>340</v>
      </c>
      <c r="N337" s="227" t="s">
        <v>351</v>
      </c>
    </row>
    <row r="338" spans="1:14" s="76" customFormat="1" x14ac:dyDescent="0.25">
      <c r="A338" s="56"/>
      <c r="B338" s="244"/>
      <c r="C338" s="244"/>
      <c r="D338" s="244"/>
      <c r="E338" s="247"/>
      <c r="F338" s="268"/>
      <c r="G338" s="253"/>
      <c r="H338" s="256"/>
      <c r="I338" s="347"/>
      <c r="J338" s="256"/>
      <c r="K338" s="256"/>
      <c r="L338" s="290"/>
      <c r="M338" s="292"/>
      <c r="N338" s="228" t="s">
        <v>355</v>
      </c>
    </row>
    <row r="339" spans="1:14" s="76" customFormat="1" x14ac:dyDescent="0.25">
      <c r="A339" s="56"/>
      <c r="B339" s="244"/>
      <c r="C339" s="244"/>
      <c r="D339" s="244"/>
      <c r="E339" s="247"/>
      <c r="F339" s="268"/>
      <c r="G339" s="253"/>
      <c r="H339" s="256"/>
      <c r="I339" s="347"/>
      <c r="J339" s="256"/>
      <c r="K339" s="256"/>
      <c r="L339" s="290"/>
      <c r="M339" s="292"/>
      <c r="N339" s="228" t="s">
        <v>356</v>
      </c>
    </row>
    <row r="340" spans="1:14" s="76" customFormat="1" ht="45" x14ac:dyDescent="0.25">
      <c r="A340" s="56"/>
      <c r="B340" s="244"/>
      <c r="C340" s="244"/>
      <c r="D340" s="244"/>
      <c r="E340" s="247"/>
      <c r="F340" s="268"/>
      <c r="G340" s="253"/>
      <c r="H340" s="256"/>
      <c r="I340" s="347"/>
      <c r="J340" s="256"/>
      <c r="K340" s="256"/>
      <c r="L340" s="290"/>
      <c r="M340" s="292"/>
      <c r="N340" s="228" t="s">
        <v>357</v>
      </c>
    </row>
    <row r="341" spans="1:14" s="76" customFormat="1" x14ac:dyDescent="0.25">
      <c r="A341" s="56"/>
      <c r="B341" s="244"/>
      <c r="C341" s="244"/>
      <c r="D341" s="244"/>
      <c r="E341" s="247"/>
      <c r="F341" s="268"/>
      <c r="G341" s="253"/>
      <c r="H341" s="256"/>
      <c r="I341" s="347"/>
      <c r="J341" s="256"/>
      <c r="K341" s="256"/>
      <c r="L341" s="290"/>
      <c r="M341" s="292"/>
      <c r="N341" s="229" t="s">
        <v>358</v>
      </c>
    </row>
    <row r="342" spans="1:14" s="76" customFormat="1" ht="75" x14ac:dyDescent="0.25">
      <c r="A342" s="56">
        <v>179</v>
      </c>
      <c r="B342" s="245"/>
      <c r="C342" s="245"/>
      <c r="D342" s="245"/>
      <c r="E342" s="248"/>
      <c r="F342" s="269"/>
      <c r="G342" s="254"/>
      <c r="H342" s="257"/>
      <c r="I342" s="348"/>
      <c r="J342" s="257"/>
      <c r="K342" s="257"/>
      <c r="L342" s="291"/>
      <c r="M342" s="292"/>
      <c r="N342" s="228" t="s">
        <v>359</v>
      </c>
    </row>
    <row r="343" spans="1:14" s="76" customFormat="1" ht="255" x14ac:dyDescent="0.25">
      <c r="A343" s="56">
        <v>180</v>
      </c>
      <c r="B343" s="113"/>
      <c r="C343" s="113"/>
      <c r="D343" s="114"/>
      <c r="E343" s="115" t="s">
        <v>7</v>
      </c>
      <c r="F343" s="68" t="s">
        <v>216</v>
      </c>
      <c r="G343" s="122"/>
      <c r="H343" s="116" t="s">
        <v>6</v>
      </c>
      <c r="I343" s="349" t="s">
        <v>80</v>
      </c>
      <c r="J343" s="116">
        <f>IF(H343="Y/T",IF(I343="Ya",1,IF(I343="Tidak",0,"Error")),IF(H343="A/B/C",IF(I343="A",1,IF(I343="B",0.5,IF(I343="C",0,"Error"))),IF(H343="A/B/C/D",IF(I343="A",1,IF(I343="B",0.67,IF(I343="C",0.33,IF(I343="D",0,"Error")))),IF(H343="A/B/C/D/E",IF(I343="A",1,IF(I343="B",0.75,IF(I343="C",0.5,IF(I343="D",0.25,IF(I343="E",0,"Error")))))))))</f>
        <v>0.75</v>
      </c>
      <c r="K343" s="116" t="s">
        <v>261</v>
      </c>
      <c r="L343" s="166" t="s">
        <v>217</v>
      </c>
      <c r="M343" s="179" t="s">
        <v>257</v>
      </c>
      <c r="N343" s="230" t="s">
        <v>360</v>
      </c>
    </row>
    <row r="344" spans="1:14" s="76" customFormat="1" x14ac:dyDescent="0.25">
      <c r="A344" s="56"/>
      <c r="B344" s="198"/>
      <c r="C344" s="243"/>
      <c r="D344" s="243"/>
      <c r="E344" s="246" t="s">
        <v>9</v>
      </c>
      <c r="F344" s="267" t="s">
        <v>218</v>
      </c>
      <c r="G344" s="270"/>
      <c r="H344" s="255" t="s">
        <v>4</v>
      </c>
      <c r="I344" s="355" t="s">
        <v>80</v>
      </c>
      <c r="J344" s="255">
        <f>IF(H344="Y/T",IF(I344="Ya",1,IF(I344="Tidak",0,"Error")),IF(H344="A/B/C",IF(I344="A",1,IF(I344="B",0.5,IF(I344="C",0,"Error"))),IF(H344="A/B/C/D",IF(I344="A",1,IF(I344="B",0.67,IF(I344="C",0.33,IF(I344="D",0,"Error")))),IF(H344="A/B/C/D/E",IF(I344="A",1,IF(I344="B",0.75,IF(I344="C",0.5,IF(I344="D",0.25,IF(I344="E",0,"Error")))))))))</f>
        <v>0.5</v>
      </c>
      <c r="K344" s="255" t="s">
        <v>261</v>
      </c>
      <c r="L344" s="267" t="s">
        <v>219</v>
      </c>
      <c r="M344" s="261" t="s">
        <v>258</v>
      </c>
      <c r="N344" s="231" t="s">
        <v>351</v>
      </c>
    </row>
    <row r="345" spans="1:14" s="76" customFormat="1" ht="105" customHeight="1" x14ac:dyDescent="0.25">
      <c r="A345" s="56"/>
      <c r="B345" s="199"/>
      <c r="C345" s="244"/>
      <c r="D345" s="244"/>
      <c r="E345" s="247"/>
      <c r="F345" s="268"/>
      <c r="G345" s="271"/>
      <c r="H345" s="256"/>
      <c r="I345" s="357"/>
      <c r="J345" s="256"/>
      <c r="K345" s="256"/>
      <c r="L345" s="268"/>
      <c r="M345" s="262"/>
      <c r="N345" s="226" t="s">
        <v>361</v>
      </c>
    </row>
    <row r="346" spans="1:14" s="76" customFormat="1" x14ac:dyDescent="0.25">
      <c r="A346" s="56"/>
      <c r="B346" s="199"/>
      <c r="C346" s="244"/>
      <c r="D346" s="244"/>
      <c r="E346" s="247"/>
      <c r="F346" s="268"/>
      <c r="G346" s="271"/>
      <c r="H346" s="256"/>
      <c r="I346" s="357"/>
      <c r="J346" s="256"/>
      <c r="K346" s="256"/>
      <c r="L346" s="268"/>
      <c r="M346" s="262"/>
      <c r="N346" s="230" t="s">
        <v>362</v>
      </c>
    </row>
    <row r="347" spans="1:14" s="76" customFormat="1" x14ac:dyDescent="0.25">
      <c r="A347" s="56"/>
      <c r="B347" s="199"/>
      <c r="C347" s="244"/>
      <c r="D347" s="244"/>
      <c r="E347" s="247"/>
      <c r="F347" s="268"/>
      <c r="G347" s="271"/>
      <c r="H347" s="256"/>
      <c r="I347" s="357"/>
      <c r="J347" s="256"/>
      <c r="K347" s="256"/>
      <c r="L347" s="268"/>
      <c r="M347" s="262"/>
      <c r="N347" s="230" t="s">
        <v>363</v>
      </c>
    </row>
    <row r="348" spans="1:14" s="76" customFormat="1" x14ac:dyDescent="0.25">
      <c r="A348" s="56"/>
      <c r="B348" s="199"/>
      <c r="C348" s="244"/>
      <c r="D348" s="244"/>
      <c r="E348" s="247"/>
      <c r="F348" s="268"/>
      <c r="G348" s="271"/>
      <c r="H348" s="256"/>
      <c r="I348" s="357"/>
      <c r="J348" s="256"/>
      <c r="K348" s="256"/>
      <c r="L348" s="268"/>
      <c r="M348" s="262"/>
      <c r="N348" s="230" t="s">
        <v>364</v>
      </c>
    </row>
    <row r="349" spans="1:14" s="76" customFormat="1" x14ac:dyDescent="0.25">
      <c r="A349" s="56"/>
      <c r="B349" s="199"/>
      <c r="C349" s="244"/>
      <c r="D349" s="244"/>
      <c r="E349" s="247"/>
      <c r="F349" s="268"/>
      <c r="G349" s="271"/>
      <c r="H349" s="256"/>
      <c r="I349" s="357"/>
      <c r="J349" s="256"/>
      <c r="K349" s="256"/>
      <c r="L349" s="268"/>
      <c r="M349" s="262"/>
      <c r="N349" s="230" t="s">
        <v>365</v>
      </c>
    </row>
    <row r="350" spans="1:14" s="76" customFormat="1" x14ac:dyDescent="0.25">
      <c r="A350" s="56"/>
      <c r="B350" s="199"/>
      <c r="C350" s="244"/>
      <c r="D350" s="244"/>
      <c r="E350" s="247"/>
      <c r="F350" s="268"/>
      <c r="G350" s="271"/>
      <c r="H350" s="256"/>
      <c r="I350" s="357"/>
      <c r="J350" s="256"/>
      <c r="K350" s="256"/>
      <c r="L350" s="268"/>
      <c r="M350" s="262"/>
      <c r="N350" s="230" t="s">
        <v>366</v>
      </c>
    </row>
    <row r="351" spans="1:14" s="76" customFormat="1" x14ac:dyDescent="0.25">
      <c r="A351" s="56">
        <v>181</v>
      </c>
      <c r="B351" s="200"/>
      <c r="C351" s="245"/>
      <c r="D351" s="245"/>
      <c r="E351" s="248"/>
      <c r="F351" s="269"/>
      <c r="G351" s="272"/>
      <c r="H351" s="257"/>
      <c r="I351" s="356"/>
      <c r="J351" s="257"/>
      <c r="K351" s="257"/>
      <c r="L351" s="269"/>
      <c r="M351" s="263"/>
      <c r="N351" s="232" t="s">
        <v>367</v>
      </c>
    </row>
    <row r="352" spans="1:14" s="217" customFormat="1" ht="15" customHeight="1" x14ac:dyDescent="0.25">
      <c r="A352" s="216">
        <v>182</v>
      </c>
      <c r="B352" s="102"/>
      <c r="C352" s="102"/>
      <c r="D352" s="103">
        <v>2</v>
      </c>
      <c r="E352" s="288" t="s">
        <v>55</v>
      </c>
      <c r="F352" s="288"/>
      <c r="G352" s="175">
        <v>4</v>
      </c>
      <c r="H352" s="104"/>
      <c r="I352" s="80"/>
      <c r="J352" s="104">
        <f>SUM(J353:J375)/COUNTA(J353:J375)*G352</f>
        <v>3.1360000000000001</v>
      </c>
      <c r="K352" s="119">
        <f>+J352/G352</f>
        <v>0.78400000000000003</v>
      </c>
      <c r="L352" s="106"/>
      <c r="M352" s="162" t="s">
        <v>259</v>
      </c>
      <c r="N352" s="233"/>
    </row>
    <row r="353" spans="1:14" s="76" customFormat="1" ht="15" customHeight="1" x14ac:dyDescent="0.25">
      <c r="A353" s="56"/>
      <c r="B353" s="243"/>
      <c r="C353" s="243"/>
      <c r="D353" s="243"/>
      <c r="E353" s="246" t="s">
        <v>3</v>
      </c>
      <c r="F353" s="267" t="s">
        <v>220</v>
      </c>
      <c r="G353" s="252"/>
      <c r="H353" s="255" t="s">
        <v>11</v>
      </c>
      <c r="I353" s="355" t="s">
        <v>79</v>
      </c>
      <c r="J353" s="255">
        <f>IF(H353="Y/T",IF(I353="Ya",1,IF(I353="Tidak",0,"Error")),IF(H353="A/B/C",IF(I353="A",1,IF(I353="B",0.5,IF(I353="C",0,"Error"))),IF(H353="A/B/C/D",IF(I353="A",1,IF(I353="B",0.67,IF(I353="C",0.33,IF(I353="D",0,"Error")))),IF(H353="A/B/C/D/E",IF(I353="A",1,IF(I353="B",0.75,IF(I353="C",0.5,IF(I353="D",0.25,IF(I353="E",0,"Error")))))))))</f>
        <v>1</v>
      </c>
      <c r="K353" s="255" t="s">
        <v>261</v>
      </c>
      <c r="L353" s="258" t="s">
        <v>221</v>
      </c>
      <c r="M353" s="261" t="s">
        <v>347</v>
      </c>
      <c r="N353" s="225" t="s">
        <v>351</v>
      </c>
    </row>
    <row r="354" spans="1:14" s="76" customFormat="1" ht="15" customHeight="1" x14ac:dyDescent="0.25">
      <c r="A354" s="56"/>
      <c r="B354" s="244"/>
      <c r="C354" s="244"/>
      <c r="D354" s="244"/>
      <c r="E354" s="247"/>
      <c r="F354" s="268"/>
      <c r="G354" s="253"/>
      <c r="H354" s="256"/>
      <c r="I354" s="358"/>
      <c r="J354" s="256"/>
      <c r="K354" s="256"/>
      <c r="L354" s="259"/>
      <c r="M354" s="262"/>
      <c r="N354" s="226" t="s">
        <v>369</v>
      </c>
    </row>
    <row r="355" spans="1:14" s="76" customFormat="1" ht="51.75" customHeight="1" x14ac:dyDescent="0.25">
      <c r="A355" s="56"/>
      <c r="B355" s="244"/>
      <c r="C355" s="244"/>
      <c r="D355" s="244"/>
      <c r="E355" s="247"/>
      <c r="F355" s="268"/>
      <c r="G355" s="253"/>
      <c r="H355" s="256"/>
      <c r="I355" s="358"/>
      <c r="J355" s="256"/>
      <c r="K355" s="256"/>
      <c r="L355" s="259"/>
      <c r="M355" s="262"/>
      <c r="N355" s="226" t="s">
        <v>370</v>
      </c>
    </row>
    <row r="356" spans="1:14" s="76" customFormat="1" ht="15" customHeight="1" x14ac:dyDescent="0.25">
      <c r="A356" s="56"/>
      <c r="B356" s="244"/>
      <c r="C356" s="244"/>
      <c r="D356" s="244"/>
      <c r="E356" s="247"/>
      <c r="F356" s="268"/>
      <c r="G356" s="253"/>
      <c r="H356" s="256"/>
      <c r="I356" s="358"/>
      <c r="J356" s="256"/>
      <c r="K356" s="256"/>
      <c r="L356" s="259"/>
      <c r="M356" s="262"/>
      <c r="N356" s="226" t="s">
        <v>371</v>
      </c>
    </row>
    <row r="357" spans="1:14" s="76" customFormat="1" ht="15" customHeight="1" x14ac:dyDescent="0.25">
      <c r="A357" s="56"/>
      <c r="B357" s="244"/>
      <c r="C357" s="244"/>
      <c r="D357" s="244"/>
      <c r="E357" s="247"/>
      <c r="F357" s="268"/>
      <c r="G357" s="253"/>
      <c r="H357" s="256"/>
      <c r="I357" s="358"/>
      <c r="J357" s="256"/>
      <c r="K357" s="256"/>
      <c r="L357" s="259"/>
      <c r="M357" s="262"/>
      <c r="N357" s="234" t="s">
        <v>372</v>
      </c>
    </row>
    <row r="358" spans="1:14" s="76" customFormat="1" ht="60" x14ac:dyDescent="0.25">
      <c r="A358" s="56">
        <v>183</v>
      </c>
      <c r="B358" s="245"/>
      <c r="C358" s="245"/>
      <c r="D358" s="245"/>
      <c r="E358" s="248"/>
      <c r="F358" s="269"/>
      <c r="G358" s="254"/>
      <c r="H358" s="257"/>
      <c r="I358" s="359"/>
      <c r="J358" s="257"/>
      <c r="K358" s="257"/>
      <c r="L358" s="260"/>
      <c r="M358" s="263"/>
      <c r="N358" s="226" t="s">
        <v>373</v>
      </c>
    </row>
    <row r="359" spans="1:14" s="76" customFormat="1" ht="213.75" customHeight="1" x14ac:dyDescent="0.25">
      <c r="A359" s="56">
        <v>184</v>
      </c>
      <c r="B359" s="113"/>
      <c r="C359" s="113"/>
      <c r="D359" s="114"/>
      <c r="E359" s="115" t="s">
        <v>5</v>
      </c>
      <c r="F359" s="68" t="s">
        <v>222</v>
      </c>
      <c r="G359" s="122"/>
      <c r="H359" s="116" t="s">
        <v>4</v>
      </c>
      <c r="I359" s="349" t="s">
        <v>79</v>
      </c>
      <c r="J359" s="116">
        <f>IF(H359="Y/T",IF(I359="Ya",1,IF(I359="Tidak",0,"Error")),IF(H359="A/B/C",IF(I359="A",1,IF(I359="B",0.5,IF(I359="C",0,"Error"))),IF(H359="A/B/C/D",IF(I359="A",1,IF(I359="B",0.67,IF(I359="C",0.33,IF(I359="D",0,"Error")))),IF(H359="A/B/C/D/E",IF(I359="A",1,IF(I359="B",0.75,IF(I359="C",0.5,IF(I359="D",0.25,IF(I359="E",0,"Error")))))))))</f>
        <v>1</v>
      </c>
      <c r="K359" s="116" t="s">
        <v>261</v>
      </c>
      <c r="L359" s="189" t="s">
        <v>223</v>
      </c>
      <c r="M359" s="224" t="s">
        <v>309</v>
      </c>
      <c r="N359" s="226" t="s">
        <v>368</v>
      </c>
    </row>
    <row r="360" spans="1:14" s="76" customFormat="1" ht="27" customHeight="1" x14ac:dyDescent="0.25">
      <c r="A360" s="56"/>
      <c r="B360" s="243"/>
      <c r="C360" s="243"/>
      <c r="D360" s="243"/>
      <c r="E360" s="246" t="s">
        <v>7</v>
      </c>
      <c r="F360" s="267" t="s">
        <v>269</v>
      </c>
      <c r="G360" s="270"/>
      <c r="H360" s="255" t="s">
        <v>4</v>
      </c>
      <c r="I360" s="355" t="s">
        <v>80</v>
      </c>
      <c r="J360" s="255">
        <f>IF(H360="Y/T",IF(I360="Ya",1,IF(I360="Tidak",0,"Error")),IF(H360="A/B/C",IF(I360="A",1,IF(I360="B",0.5,IF(I360="C",0,"Error"))),IF(H360="A/B/C/D",IF(I360="A",1,IF(I360="B",0.67,IF(I360="C",0.33,IF(I360="D",0,"Error")))),IF(H360="A/B/C/D/E",IF(I360="A",1,IF(I360="B",0.75,IF(I360="C",0.5,IF(I360="D",0.25,IF(I360="E",0,"Error")))))))))</f>
        <v>0.5</v>
      </c>
      <c r="K360" s="255" t="s">
        <v>261</v>
      </c>
      <c r="L360" s="258" t="s">
        <v>224</v>
      </c>
      <c r="M360" s="261" t="s">
        <v>341</v>
      </c>
      <c r="N360" s="225" t="s">
        <v>351</v>
      </c>
    </row>
    <row r="361" spans="1:14" s="76" customFormat="1" ht="30" customHeight="1" x14ac:dyDescent="0.25">
      <c r="A361" s="56"/>
      <c r="B361" s="244"/>
      <c r="C361" s="244"/>
      <c r="D361" s="244"/>
      <c r="E361" s="247"/>
      <c r="F361" s="268"/>
      <c r="G361" s="271"/>
      <c r="H361" s="256"/>
      <c r="I361" s="357"/>
      <c r="J361" s="256"/>
      <c r="K361" s="256"/>
      <c r="L361" s="259"/>
      <c r="M361" s="262"/>
      <c r="N361" s="226" t="s">
        <v>379</v>
      </c>
    </row>
    <row r="362" spans="1:14" s="76" customFormat="1" ht="28.5" customHeight="1" x14ac:dyDescent="0.25">
      <c r="A362" s="56"/>
      <c r="B362" s="244"/>
      <c r="C362" s="244"/>
      <c r="D362" s="244"/>
      <c r="E362" s="247"/>
      <c r="F362" s="268"/>
      <c r="G362" s="271"/>
      <c r="H362" s="256"/>
      <c r="I362" s="357"/>
      <c r="J362" s="256"/>
      <c r="K362" s="256"/>
      <c r="L362" s="259"/>
      <c r="M362" s="262"/>
      <c r="N362" s="226" t="s">
        <v>380</v>
      </c>
    </row>
    <row r="363" spans="1:14" s="76" customFormat="1" ht="39" customHeight="1" x14ac:dyDescent="0.25">
      <c r="A363" s="56"/>
      <c r="B363" s="244"/>
      <c r="C363" s="244"/>
      <c r="D363" s="244"/>
      <c r="E363" s="247"/>
      <c r="F363" s="268"/>
      <c r="G363" s="271"/>
      <c r="H363" s="256"/>
      <c r="I363" s="357"/>
      <c r="J363" s="256"/>
      <c r="K363" s="256"/>
      <c r="L363" s="259"/>
      <c r="M363" s="262"/>
      <c r="N363" s="226" t="s">
        <v>381</v>
      </c>
    </row>
    <row r="364" spans="1:14" s="76" customFormat="1" ht="31.5" customHeight="1" x14ac:dyDescent="0.25">
      <c r="A364" s="56"/>
      <c r="B364" s="244"/>
      <c r="C364" s="244"/>
      <c r="D364" s="244"/>
      <c r="E364" s="247"/>
      <c r="F364" s="268"/>
      <c r="G364" s="271"/>
      <c r="H364" s="256"/>
      <c r="I364" s="357"/>
      <c r="J364" s="256"/>
      <c r="K364" s="256"/>
      <c r="L364" s="259"/>
      <c r="M364" s="262"/>
      <c r="N364" s="226" t="s">
        <v>382</v>
      </c>
    </row>
    <row r="365" spans="1:14" s="76" customFormat="1" ht="31.5" customHeight="1" x14ac:dyDescent="0.25">
      <c r="A365" s="56"/>
      <c r="B365" s="244"/>
      <c r="C365" s="244"/>
      <c r="D365" s="244"/>
      <c r="E365" s="247"/>
      <c r="F365" s="268"/>
      <c r="G365" s="271"/>
      <c r="H365" s="256"/>
      <c r="I365" s="357"/>
      <c r="J365" s="256"/>
      <c r="K365" s="256"/>
      <c r="L365" s="259"/>
      <c r="M365" s="262"/>
      <c r="N365" s="226" t="s">
        <v>383</v>
      </c>
    </row>
    <row r="366" spans="1:14" s="76" customFormat="1" ht="28.5" customHeight="1" x14ac:dyDescent="0.25">
      <c r="A366" s="56"/>
      <c r="B366" s="244"/>
      <c r="C366" s="244"/>
      <c r="D366" s="244"/>
      <c r="E366" s="247"/>
      <c r="F366" s="268"/>
      <c r="G366" s="271"/>
      <c r="H366" s="256"/>
      <c r="I366" s="357"/>
      <c r="J366" s="256"/>
      <c r="K366" s="256"/>
      <c r="L366" s="259"/>
      <c r="M366" s="262"/>
      <c r="N366" s="226" t="s">
        <v>384</v>
      </c>
    </row>
    <row r="367" spans="1:14" s="76" customFormat="1" ht="30" customHeight="1" x14ac:dyDescent="0.25">
      <c r="A367" s="56"/>
      <c r="B367" s="244"/>
      <c r="C367" s="244"/>
      <c r="D367" s="244"/>
      <c r="E367" s="247"/>
      <c r="F367" s="268"/>
      <c r="G367" s="271"/>
      <c r="H367" s="256"/>
      <c r="I367" s="357"/>
      <c r="J367" s="256"/>
      <c r="K367" s="256"/>
      <c r="L367" s="259"/>
      <c r="M367" s="262"/>
      <c r="N367" s="226" t="s">
        <v>385</v>
      </c>
    </row>
    <row r="368" spans="1:14" s="76" customFormat="1" ht="33" customHeight="1" x14ac:dyDescent="0.25">
      <c r="A368" s="56"/>
      <c r="B368" s="244"/>
      <c r="C368" s="244"/>
      <c r="D368" s="244"/>
      <c r="E368" s="247"/>
      <c r="F368" s="268"/>
      <c r="G368" s="271"/>
      <c r="H368" s="256"/>
      <c r="I368" s="357"/>
      <c r="J368" s="256"/>
      <c r="K368" s="256"/>
      <c r="L368" s="259"/>
      <c r="M368" s="262"/>
      <c r="N368" s="226" t="s">
        <v>386</v>
      </c>
    </row>
    <row r="369" spans="1:14" s="76" customFormat="1" ht="67.5" customHeight="1" x14ac:dyDescent="0.25">
      <c r="A369" s="56">
        <v>185</v>
      </c>
      <c r="B369" s="245"/>
      <c r="C369" s="245"/>
      <c r="D369" s="245"/>
      <c r="E369" s="248"/>
      <c r="F369" s="269"/>
      <c r="G369" s="272"/>
      <c r="H369" s="257"/>
      <c r="I369" s="356"/>
      <c r="J369" s="257"/>
      <c r="K369" s="257"/>
      <c r="L369" s="260"/>
      <c r="M369" s="263"/>
      <c r="N369" s="226" t="s">
        <v>387</v>
      </c>
    </row>
    <row r="370" spans="1:14" s="76" customFormat="1" ht="38.25" customHeight="1" x14ac:dyDescent="0.25">
      <c r="A370" s="56"/>
      <c r="B370" s="243"/>
      <c r="C370" s="243"/>
      <c r="D370" s="243"/>
      <c r="E370" s="246" t="s">
        <v>9</v>
      </c>
      <c r="F370" s="267" t="s">
        <v>225</v>
      </c>
      <c r="G370" s="270"/>
      <c r="H370" s="255" t="s">
        <v>11</v>
      </c>
      <c r="I370" s="355" t="s">
        <v>80</v>
      </c>
      <c r="J370" s="255">
        <f>IF(H370="Y/T",IF(I370="Ya",1,IF(I370="Tidak",0,"Error")),IF(H370="A/B/C",IF(I370="A",1,IF(I370="B",0.5,IF(I370="C",0,"Error"))),IF(H370="A/B/C/D",IF(I370="A",1,IF(I370="B",0.67,IF(I370="C",0.33,IF(I370="D",0,"Error")))),IF(H370="A/B/C/D/E",IF(I370="A",1,IF(I370="B",0.75,IF(I370="C",0.5,IF(I370="D",0.25,IF(I370="E",0,"Error")))))))))</f>
        <v>0.67</v>
      </c>
      <c r="K370" s="255" t="s">
        <v>261</v>
      </c>
      <c r="L370" s="258" t="s">
        <v>226</v>
      </c>
      <c r="M370" s="240" t="s">
        <v>348</v>
      </c>
      <c r="N370" s="227" t="s">
        <v>351</v>
      </c>
    </row>
    <row r="371" spans="1:14" s="76" customFormat="1" ht="80.25" customHeight="1" x14ac:dyDescent="0.25">
      <c r="A371" s="56"/>
      <c r="B371" s="244"/>
      <c r="C371" s="244"/>
      <c r="D371" s="244"/>
      <c r="E371" s="247"/>
      <c r="F371" s="268"/>
      <c r="G371" s="271"/>
      <c r="H371" s="256"/>
      <c r="I371" s="357"/>
      <c r="J371" s="256"/>
      <c r="K371" s="256"/>
      <c r="L371" s="259"/>
      <c r="M371" s="241"/>
      <c r="N371" s="228" t="s">
        <v>374</v>
      </c>
    </row>
    <row r="372" spans="1:14" s="76" customFormat="1" ht="42.75" customHeight="1" x14ac:dyDescent="0.25">
      <c r="A372" s="56"/>
      <c r="B372" s="244"/>
      <c r="C372" s="244"/>
      <c r="D372" s="244"/>
      <c r="E372" s="247"/>
      <c r="F372" s="268"/>
      <c r="G372" s="271"/>
      <c r="H372" s="256"/>
      <c r="I372" s="357"/>
      <c r="J372" s="256"/>
      <c r="K372" s="256"/>
      <c r="L372" s="259"/>
      <c r="M372" s="241"/>
      <c r="N372" s="228" t="s">
        <v>375</v>
      </c>
    </row>
    <row r="373" spans="1:14" s="76" customFormat="1" x14ac:dyDescent="0.25">
      <c r="A373" s="56">
        <v>186</v>
      </c>
      <c r="B373" s="245"/>
      <c r="C373" s="245"/>
      <c r="D373" s="245"/>
      <c r="E373" s="248"/>
      <c r="F373" s="269"/>
      <c r="G373" s="272"/>
      <c r="H373" s="257"/>
      <c r="I373" s="356"/>
      <c r="J373" s="257"/>
      <c r="K373" s="257"/>
      <c r="L373" s="260"/>
      <c r="M373" s="242"/>
      <c r="N373" s="228" t="s">
        <v>376</v>
      </c>
    </row>
    <row r="374" spans="1:14" s="76" customFormat="1" x14ac:dyDescent="0.25">
      <c r="A374" s="56"/>
      <c r="B374" s="198"/>
      <c r="C374" s="243"/>
      <c r="D374" s="243"/>
      <c r="E374" s="246" t="s">
        <v>10</v>
      </c>
      <c r="F374" s="267" t="s">
        <v>227</v>
      </c>
      <c r="G374" s="270"/>
      <c r="H374" s="255" t="s">
        <v>6</v>
      </c>
      <c r="I374" s="355" t="s">
        <v>80</v>
      </c>
      <c r="J374" s="255">
        <f>IF(H374="Y/T",IF(I374="Ya",1,IF(I374="Tidak",0,"Error")),IF(H374="A/B/C",IF(I374="A",1,IF(I374="B",0.5,IF(I374="C",0,"Error"))),IF(H374="A/B/C/D",IF(I374="A",1,IF(I374="B",0.67,IF(I374="C",0.33,IF(I374="D",0,"Error")))),IF(H374="A/B/C/D/E",IF(I374="A",1,IF(I374="B",0.75,IF(I374="C",0.5,IF(I374="D",0.25,IF(I374="E",0,"Error")))))))))</f>
        <v>0.75</v>
      </c>
      <c r="K374" s="255" t="s">
        <v>261</v>
      </c>
      <c r="L374" s="258" t="s">
        <v>228</v>
      </c>
      <c r="M374" s="240" t="s">
        <v>349</v>
      </c>
      <c r="N374" s="235" t="s">
        <v>351</v>
      </c>
    </row>
    <row r="375" spans="1:14" s="76" customFormat="1" ht="225" x14ac:dyDescent="0.25">
      <c r="A375" s="56"/>
      <c r="B375" s="199"/>
      <c r="C375" s="244"/>
      <c r="D375" s="244"/>
      <c r="E375" s="247"/>
      <c r="F375" s="268"/>
      <c r="G375" s="271"/>
      <c r="H375" s="256"/>
      <c r="I375" s="357"/>
      <c r="J375" s="256"/>
      <c r="K375" s="256"/>
      <c r="L375" s="259"/>
      <c r="M375" s="241"/>
      <c r="N375" s="226" t="s">
        <v>377</v>
      </c>
    </row>
    <row r="376" spans="1:14" s="76" customFormat="1" ht="115.5" customHeight="1" x14ac:dyDescent="0.25">
      <c r="A376" s="56">
        <v>187</v>
      </c>
      <c r="B376" s="200"/>
      <c r="C376" s="245"/>
      <c r="D376" s="245"/>
      <c r="E376" s="248"/>
      <c r="F376" s="269"/>
      <c r="G376" s="272"/>
      <c r="H376" s="257"/>
      <c r="I376" s="356"/>
      <c r="J376" s="257"/>
      <c r="K376" s="257"/>
      <c r="L376" s="260"/>
      <c r="M376" s="242"/>
      <c r="N376" s="228" t="s">
        <v>378</v>
      </c>
    </row>
    <row r="377" spans="1:14" s="66" customFormat="1" x14ac:dyDescent="0.25">
      <c r="A377" s="82">
        <v>194</v>
      </c>
      <c r="B377" s="102"/>
      <c r="C377" s="102"/>
      <c r="D377" s="103">
        <v>3</v>
      </c>
      <c r="E377" s="288" t="s">
        <v>56</v>
      </c>
      <c r="F377" s="288"/>
      <c r="G377" s="175">
        <v>3</v>
      </c>
      <c r="H377" s="104"/>
      <c r="I377" s="80"/>
      <c r="J377" s="104">
        <f>SUM(J378:J381)/COUNTA(J378:J381)*G377</f>
        <v>2.67</v>
      </c>
      <c r="K377" s="119">
        <f>+J377/G377</f>
        <v>0.89</v>
      </c>
      <c r="L377" s="106"/>
      <c r="M377" s="162"/>
      <c r="N377" s="233"/>
    </row>
    <row r="378" spans="1:14" s="76" customFormat="1" ht="60" customHeight="1" x14ac:dyDescent="0.25">
      <c r="A378" s="56"/>
      <c r="B378" s="243"/>
      <c r="C378" s="243"/>
      <c r="D378" s="243"/>
      <c r="E378" s="246" t="s">
        <v>3</v>
      </c>
      <c r="F378" s="267" t="s">
        <v>229</v>
      </c>
      <c r="G378" s="252"/>
      <c r="H378" s="255" t="s">
        <v>4</v>
      </c>
      <c r="I378" s="355" t="s">
        <v>79</v>
      </c>
      <c r="J378" s="255">
        <f>IF(H378="Y/T",IF(I378="Ya",1,IF(I378="Tidak",0,"Error")),IF(H378="A/B/C",IF(I378="A",1,IF(I378="B",0.5,IF(I378="C",0,"Error"))),IF(H378="A/B/C/D",IF(I378="A",1,IF(I378="B",0.6,IF(I378="C",0.3,IF(I378="D",0,"Error")))),IF(H378="A/B/C/D/E",IF(I378="A",1,IF(I378="B",0.75,IF(I378="C",0.5,IF(I378="D",0.25,IF(I378="E",0,"Error")))))))))</f>
        <v>1</v>
      </c>
      <c r="K378" s="255" t="s">
        <v>261</v>
      </c>
      <c r="L378" s="258" t="s">
        <v>230</v>
      </c>
      <c r="M378" s="267" t="s">
        <v>346</v>
      </c>
      <c r="N378" s="226" t="s">
        <v>344</v>
      </c>
    </row>
    <row r="379" spans="1:14" s="76" customFormat="1" ht="45" customHeight="1" x14ac:dyDescent="0.25">
      <c r="A379" s="56">
        <v>196</v>
      </c>
      <c r="B379" s="245"/>
      <c r="C379" s="245"/>
      <c r="D379" s="245"/>
      <c r="E379" s="248"/>
      <c r="F379" s="269"/>
      <c r="G379" s="254"/>
      <c r="H379" s="257"/>
      <c r="I379" s="356"/>
      <c r="J379" s="257"/>
      <c r="K379" s="257"/>
      <c r="L379" s="260"/>
      <c r="M379" s="269"/>
      <c r="N379" s="226" t="s">
        <v>345</v>
      </c>
    </row>
    <row r="380" spans="1:14" s="76" customFormat="1" ht="180" x14ac:dyDescent="0.25">
      <c r="A380" s="56">
        <v>197</v>
      </c>
      <c r="B380" s="113"/>
      <c r="C380" s="113"/>
      <c r="D380" s="114"/>
      <c r="E380" s="115" t="s">
        <v>5</v>
      </c>
      <c r="F380" s="68" t="s">
        <v>231</v>
      </c>
      <c r="G380" s="122"/>
      <c r="H380" s="116" t="s">
        <v>4</v>
      </c>
      <c r="I380" s="349" t="s">
        <v>79</v>
      </c>
      <c r="J380" s="116">
        <f>IF(H380="Y/T",IF(I380="Ya",1*J378,IF(I380="Tidak",0*J378,"Error")),IF(H380="A/B/C",IF(I380="A",1,IF(I380="B",0.5,IF(I380="C",0,"Error"))),IF(H380="A/B/C/D",IF(I380="A",1,IF(I380="B",0.6,IF(I380="C",0.3,IF(I380="D",0,"Error")))),IF(H380="A/B/C/D/E",IF(I380="A",1,IF(I380="B",0.75,IF(I380="C",0.5,IF(I380="D",0.25,IF(I380="E",0,"Error")))))))))</f>
        <v>1</v>
      </c>
      <c r="K380" s="116" t="s">
        <v>261</v>
      </c>
      <c r="L380" s="189" t="s">
        <v>232</v>
      </c>
      <c r="M380" s="167" t="s">
        <v>310</v>
      </c>
      <c r="N380" s="226" t="s">
        <v>343</v>
      </c>
    </row>
    <row r="381" spans="1:14" s="76" customFormat="1" ht="225" x14ac:dyDescent="0.25">
      <c r="A381" s="56">
        <v>198</v>
      </c>
      <c r="B381" s="113"/>
      <c r="C381" s="113"/>
      <c r="D381" s="114"/>
      <c r="E381" s="115" t="s">
        <v>7</v>
      </c>
      <c r="F381" s="68" t="s">
        <v>233</v>
      </c>
      <c r="G381" s="122"/>
      <c r="H381" s="116" t="s">
        <v>11</v>
      </c>
      <c r="I381" s="350" t="s">
        <v>80</v>
      </c>
      <c r="J381" s="116">
        <f>IF(H381="Y/T",IF(I381="Ya",1,IF(I381="Tidak",0,"Error")),IF(H381="A/B/C",IF(I381="A",1,IF(I381="B",0.5,IF(I381="C",0,"Error"))),IF(H381="A/B/C/D",IF(I381="A",1,IF(I381="B",0.67,IF(I381="C",0.33,IF(I381="D",0,"Error")))),IF(H381="A/B/C/D/E",IF(I381="A",1,IF(I381="B",0.75,IF(I381="C",0.5,IF(I381="D",0.25,IF(I381="E",0,"Error")))))))))</f>
        <v>0.67</v>
      </c>
      <c r="K381" s="116" t="s">
        <v>261</v>
      </c>
      <c r="L381" s="189" t="s">
        <v>234</v>
      </c>
      <c r="M381" s="68" t="s">
        <v>260</v>
      </c>
      <c r="N381" s="226" t="s">
        <v>342</v>
      </c>
    </row>
    <row r="382" spans="1:14" s="66" customFormat="1" x14ac:dyDescent="0.25">
      <c r="A382" s="82">
        <v>206</v>
      </c>
      <c r="B382" s="314" t="s">
        <v>49</v>
      </c>
      <c r="C382" s="314"/>
      <c r="D382" s="314"/>
      <c r="E382" s="314"/>
      <c r="F382" s="314"/>
      <c r="G382" s="180">
        <f>G331+G272+G227+G122+G104+G6</f>
        <v>60</v>
      </c>
      <c r="H382" s="127"/>
      <c r="I382" s="181"/>
      <c r="J382" s="128">
        <f>SUM(J6,J104,J122,J227,J272,J331)</f>
        <v>47.308013427109969</v>
      </c>
      <c r="K382" s="128"/>
      <c r="L382" s="129"/>
      <c r="M382" s="127"/>
      <c r="N382" s="127"/>
    </row>
    <row r="383" spans="1:14" s="66" customFormat="1" x14ac:dyDescent="0.25">
      <c r="A383" s="82">
        <v>207</v>
      </c>
      <c r="B383" s="130"/>
      <c r="C383" s="130"/>
      <c r="D383" s="130"/>
      <c r="E383" s="130"/>
      <c r="F383" s="131"/>
      <c r="G383" s="182"/>
      <c r="H383" s="131"/>
      <c r="I383" s="183"/>
      <c r="J383" s="131"/>
      <c r="K383" s="131"/>
      <c r="L383" s="132"/>
      <c r="M383" s="131"/>
      <c r="N383" s="131"/>
    </row>
    <row r="384" spans="1:14" s="66" customFormat="1" x14ac:dyDescent="0.25">
      <c r="A384" s="82">
        <v>208</v>
      </c>
      <c r="B384" s="130"/>
      <c r="C384" s="130"/>
      <c r="D384" s="130"/>
      <c r="E384" s="130"/>
      <c r="F384" s="131"/>
      <c r="G384" s="182"/>
      <c r="H384" s="131"/>
      <c r="I384" s="183"/>
      <c r="J384" s="131"/>
      <c r="K384" s="131"/>
      <c r="L384" s="132"/>
      <c r="M384" s="131"/>
      <c r="N384" s="131"/>
    </row>
    <row r="385" spans="1:14" s="66" customFormat="1" x14ac:dyDescent="0.25">
      <c r="A385" s="82">
        <v>209</v>
      </c>
      <c r="B385" s="88" t="s">
        <v>22</v>
      </c>
      <c r="C385" s="88" t="s">
        <v>23</v>
      </c>
      <c r="D385" s="133"/>
      <c r="E385" s="133"/>
      <c r="F385" s="90"/>
      <c r="G385" s="91"/>
      <c r="H385" s="90"/>
      <c r="I385" s="69"/>
      <c r="J385" s="90"/>
      <c r="K385" s="90"/>
      <c r="L385" s="134"/>
      <c r="M385" s="90"/>
      <c r="N385" s="90"/>
    </row>
    <row r="386" spans="1:14" s="66" customFormat="1" x14ac:dyDescent="0.25">
      <c r="A386" s="135">
        <v>214</v>
      </c>
      <c r="B386" s="94"/>
      <c r="C386" s="94" t="s">
        <v>2</v>
      </c>
      <c r="D386" s="94" t="s">
        <v>37</v>
      </c>
      <c r="E386" s="94"/>
      <c r="F386" s="136"/>
      <c r="G386" s="184">
        <v>20</v>
      </c>
      <c r="H386" s="136"/>
      <c r="I386" s="70"/>
      <c r="J386" s="98">
        <f>SUBTOTAL(9,J387,J388)</f>
        <v>19.212499999999999</v>
      </c>
      <c r="K386" s="137">
        <f>+J386/G386</f>
        <v>0.96062499999999995</v>
      </c>
      <c r="L386" s="138"/>
      <c r="M386" s="136"/>
      <c r="N386" s="136"/>
    </row>
    <row r="387" spans="1:14" s="66" customFormat="1" ht="30" x14ac:dyDescent="0.25">
      <c r="A387" s="82">
        <v>215</v>
      </c>
      <c r="B387" s="102"/>
      <c r="C387" s="102"/>
      <c r="D387" s="102" t="s">
        <v>24</v>
      </c>
      <c r="E387" s="102" t="s">
        <v>76</v>
      </c>
      <c r="F387" s="139"/>
      <c r="G387" s="175">
        <v>15</v>
      </c>
      <c r="H387" s="140" t="s">
        <v>27</v>
      </c>
      <c r="I387" s="71">
        <v>3.79</v>
      </c>
      <c r="J387" s="104">
        <f>I387/4*15</f>
        <v>14.2125</v>
      </c>
      <c r="K387" s="119">
        <f>+J387/G387</f>
        <v>0.94750000000000001</v>
      </c>
      <c r="L387" s="141" t="s">
        <v>26</v>
      </c>
      <c r="M387" s="140"/>
      <c r="N387" s="140"/>
    </row>
    <row r="388" spans="1:14" s="66" customFormat="1" ht="15" customHeight="1" x14ac:dyDescent="0.25">
      <c r="A388" s="82">
        <v>216</v>
      </c>
      <c r="B388" s="102"/>
      <c r="C388" s="102"/>
      <c r="D388" s="102" t="s">
        <v>25</v>
      </c>
      <c r="E388" s="288" t="s">
        <v>87</v>
      </c>
      <c r="F388" s="288"/>
      <c r="G388" s="175">
        <v>5</v>
      </c>
      <c r="H388" s="140" t="s">
        <v>63</v>
      </c>
      <c r="I388" s="72">
        <v>1</v>
      </c>
      <c r="J388" s="104">
        <f>I388*5</f>
        <v>5</v>
      </c>
      <c r="K388" s="119">
        <f>+J388/G388</f>
        <v>1</v>
      </c>
      <c r="L388" s="141"/>
      <c r="M388" s="140"/>
      <c r="N388" s="140"/>
    </row>
    <row r="389" spans="1:14" s="66" customFormat="1" ht="15" customHeight="1" x14ac:dyDescent="0.25">
      <c r="A389" s="82">
        <v>217</v>
      </c>
      <c r="B389" s="108"/>
      <c r="C389" s="108"/>
      <c r="D389" s="142"/>
      <c r="E389" s="142"/>
      <c r="F389" s="143"/>
      <c r="G389" s="176"/>
      <c r="H389" s="73"/>
      <c r="I389" s="73"/>
      <c r="J389" s="111"/>
      <c r="K389" s="185"/>
      <c r="L389" s="144"/>
      <c r="M389" s="145"/>
      <c r="N389" s="145"/>
    </row>
    <row r="390" spans="1:14" s="66" customFormat="1" x14ac:dyDescent="0.25">
      <c r="A390" s="135">
        <v>218</v>
      </c>
      <c r="B390" s="94"/>
      <c r="C390" s="94" t="s">
        <v>19</v>
      </c>
      <c r="D390" s="94" t="s">
        <v>38</v>
      </c>
      <c r="E390" s="94"/>
      <c r="F390" s="136"/>
      <c r="G390" s="184">
        <v>20</v>
      </c>
      <c r="H390" s="136"/>
      <c r="I390" s="70"/>
      <c r="J390" s="98">
        <f>SUBTOTAL(9,J391)</f>
        <v>18.350000000000001</v>
      </c>
      <c r="K390" s="137">
        <f>+J390/G390</f>
        <v>0.91750000000000009</v>
      </c>
      <c r="L390" s="138"/>
      <c r="M390" s="136"/>
      <c r="N390" s="136"/>
    </row>
    <row r="391" spans="1:14" s="66" customFormat="1" ht="30" x14ac:dyDescent="0.25">
      <c r="A391" s="82">
        <v>219</v>
      </c>
      <c r="B391" s="102"/>
      <c r="C391" s="102"/>
      <c r="D391" s="102" t="s">
        <v>24</v>
      </c>
      <c r="E391" s="102" t="s">
        <v>57</v>
      </c>
      <c r="F391" s="146"/>
      <c r="G391" s="186">
        <v>20</v>
      </c>
      <c r="H391" s="140" t="s">
        <v>27</v>
      </c>
      <c r="I391" s="71">
        <v>3.67</v>
      </c>
      <c r="J391" s="104">
        <f>I391/4*20</f>
        <v>18.350000000000001</v>
      </c>
      <c r="K391" s="119">
        <f>+J391/G391</f>
        <v>0.91750000000000009</v>
      </c>
      <c r="L391" s="141" t="s">
        <v>28</v>
      </c>
      <c r="M391" s="140"/>
      <c r="N391" s="140"/>
    </row>
    <row r="392" spans="1:14" s="66" customFormat="1" x14ac:dyDescent="0.25">
      <c r="A392" s="82">
        <v>220</v>
      </c>
      <c r="B392" s="108"/>
      <c r="C392" s="108"/>
      <c r="D392" s="142"/>
      <c r="E392" s="142"/>
      <c r="F392" s="143"/>
      <c r="G392" s="176"/>
      <c r="H392" s="185"/>
      <c r="I392" s="111"/>
      <c r="J392" s="111"/>
      <c r="K392" s="185"/>
      <c r="L392" s="144"/>
      <c r="M392" s="145"/>
      <c r="N392" s="145"/>
    </row>
    <row r="393" spans="1:14" s="66" customFormat="1" ht="15" customHeight="1" x14ac:dyDescent="0.25">
      <c r="A393" s="135">
        <v>221</v>
      </c>
      <c r="B393" s="312" t="s">
        <v>50</v>
      </c>
      <c r="C393" s="312"/>
      <c r="D393" s="312"/>
      <c r="E393" s="312"/>
      <c r="F393" s="312"/>
      <c r="G393" s="187">
        <v>40</v>
      </c>
      <c r="H393" s="90"/>
      <c r="I393" s="69"/>
      <c r="J393" s="147">
        <f>SUM(J386,J390)</f>
        <v>37.5625</v>
      </c>
      <c r="K393" s="148">
        <f>+J393/G393</f>
        <v>0.93906250000000002</v>
      </c>
      <c r="L393" s="134"/>
      <c r="M393" s="90"/>
      <c r="N393" s="90"/>
    </row>
    <row r="394" spans="1:14" s="66" customFormat="1" x14ac:dyDescent="0.25">
      <c r="A394" s="82">
        <v>222</v>
      </c>
      <c r="B394" s="108"/>
      <c r="C394" s="108"/>
      <c r="D394" s="108"/>
      <c r="E394" s="108"/>
      <c r="F394" s="149"/>
      <c r="G394" s="188"/>
      <c r="H394" s="185"/>
      <c r="I394" s="111"/>
      <c r="J394" s="111"/>
      <c r="K394" s="185"/>
      <c r="L394" s="144"/>
      <c r="M394" s="145"/>
      <c r="N394" s="145"/>
    </row>
    <row r="395" spans="1:14" s="66" customFormat="1" ht="15" customHeight="1" x14ac:dyDescent="0.25">
      <c r="A395" s="82">
        <v>223</v>
      </c>
      <c r="B395" s="313" t="s">
        <v>51</v>
      </c>
      <c r="C395" s="313"/>
      <c r="D395" s="313"/>
      <c r="E395" s="313"/>
      <c r="F395" s="313"/>
      <c r="G395" s="150"/>
      <c r="H395" s="151"/>
      <c r="I395" s="74"/>
      <c r="J395" s="152">
        <f>J382+J393</f>
        <v>84.870513427109969</v>
      </c>
      <c r="K395" s="153"/>
      <c r="L395" s="154"/>
      <c r="M395" s="155"/>
      <c r="N395" s="156"/>
    </row>
  </sheetData>
  <autoFilter ref="A6:Y395" xr:uid="{00000000-0009-0000-0000-000000000000}"/>
  <mergeCells count="717">
    <mergeCell ref="K325:K326"/>
    <mergeCell ref="M325:M326"/>
    <mergeCell ref="L325:L326"/>
    <mergeCell ref="M329:M330"/>
    <mergeCell ref="L329:L330"/>
    <mergeCell ref="B329:B330"/>
    <mergeCell ref="C329:C330"/>
    <mergeCell ref="D329:D330"/>
    <mergeCell ref="E329:E330"/>
    <mergeCell ref="F329:F330"/>
    <mergeCell ref="G329:G330"/>
    <mergeCell ref="H329:H330"/>
    <mergeCell ref="I329:I330"/>
    <mergeCell ref="J329:J330"/>
    <mergeCell ref="K329:K330"/>
    <mergeCell ref="C325:C326"/>
    <mergeCell ref="B325:B326"/>
    <mergeCell ref="D325:D326"/>
    <mergeCell ref="E325:E326"/>
    <mergeCell ref="F325:F326"/>
    <mergeCell ref="G325:G326"/>
    <mergeCell ref="H325:H326"/>
    <mergeCell ref="I325:I326"/>
    <mergeCell ref="J325:J326"/>
    <mergeCell ref="H319:H320"/>
    <mergeCell ref="G319:G320"/>
    <mergeCell ref="G321:G322"/>
    <mergeCell ref="H321:H322"/>
    <mergeCell ref="B319:B320"/>
    <mergeCell ref="B321:B322"/>
    <mergeCell ref="C319:C320"/>
    <mergeCell ref="D319:D320"/>
    <mergeCell ref="E319:E320"/>
    <mergeCell ref="C321:C322"/>
    <mergeCell ref="D321:D322"/>
    <mergeCell ref="E321:E322"/>
    <mergeCell ref="F319:F320"/>
    <mergeCell ref="F321:F322"/>
    <mergeCell ref="M319:M320"/>
    <mergeCell ref="M321:M322"/>
    <mergeCell ref="L319:L320"/>
    <mergeCell ref="L321:L322"/>
    <mergeCell ref="K319:K320"/>
    <mergeCell ref="J319:J320"/>
    <mergeCell ref="J321:J322"/>
    <mergeCell ref="K321:K322"/>
    <mergeCell ref="I319:I320"/>
    <mergeCell ref="I321:I322"/>
    <mergeCell ref="M297:M313"/>
    <mergeCell ref="L297:L313"/>
    <mergeCell ref="K297:K313"/>
    <mergeCell ref="B297:B313"/>
    <mergeCell ref="C297:C313"/>
    <mergeCell ref="D297:D313"/>
    <mergeCell ref="E297:E313"/>
    <mergeCell ref="G297:G310"/>
    <mergeCell ref="H297:H310"/>
    <mergeCell ref="I297:I310"/>
    <mergeCell ref="J297:J310"/>
    <mergeCell ref="F297:F310"/>
    <mergeCell ref="G290:G291"/>
    <mergeCell ref="H290:H291"/>
    <mergeCell ref="M295:M296"/>
    <mergeCell ref="L295:L296"/>
    <mergeCell ref="K295:K296"/>
    <mergeCell ref="B295:B296"/>
    <mergeCell ref="C295:C296"/>
    <mergeCell ref="D295:D296"/>
    <mergeCell ref="E295:E296"/>
    <mergeCell ref="F295:F296"/>
    <mergeCell ref="G295:G296"/>
    <mergeCell ref="H295:H296"/>
    <mergeCell ref="I295:I296"/>
    <mergeCell ref="J295:J296"/>
    <mergeCell ref="D280:D286"/>
    <mergeCell ref="E280:E286"/>
    <mergeCell ref="F292:F293"/>
    <mergeCell ref="B292:B293"/>
    <mergeCell ref="C292:C293"/>
    <mergeCell ref="D292:D293"/>
    <mergeCell ref="E292:E293"/>
    <mergeCell ref="C287:C289"/>
    <mergeCell ref="D287:D289"/>
    <mergeCell ref="E287:E289"/>
    <mergeCell ref="F287:F289"/>
    <mergeCell ref="B287:B289"/>
    <mergeCell ref="B290:B291"/>
    <mergeCell ref="F290:F291"/>
    <mergeCell ref="C290:C291"/>
    <mergeCell ref="D290:D291"/>
    <mergeCell ref="E290:E291"/>
    <mergeCell ref="G378:G379"/>
    <mergeCell ref="I277:I278"/>
    <mergeCell ref="J277:J278"/>
    <mergeCell ref="B274:B276"/>
    <mergeCell ref="C274:C276"/>
    <mergeCell ref="D274:D276"/>
    <mergeCell ref="G274:G276"/>
    <mergeCell ref="H274:H276"/>
    <mergeCell ref="I274:I276"/>
    <mergeCell ref="J274:J276"/>
    <mergeCell ref="G287:G289"/>
    <mergeCell ref="H287:H289"/>
    <mergeCell ref="B277:B278"/>
    <mergeCell ref="C277:C278"/>
    <mergeCell ref="D277:D278"/>
    <mergeCell ref="E277:E278"/>
    <mergeCell ref="F277:F278"/>
    <mergeCell ref="G277:G278"/>
    <mergeCell ref="H277:H278"/>
    <mergeCell ref="I280:I286"/>
    <mergeCell ref="J280:J286"/>
    <mergeCell ref="F280:F286"/>
    <mergeCell ref="B280:B286"/>
    <mergeCell ref="C280:C286"/>
    <mergeCell ref="E184:F184"/>
    <mergeCell ref="K274:K276"/>
    <mergeCell ref="F274:F276"/>
    <mergeCell ref="B393:F393"/>
    <mergeCell ref="E316:F316"/>
    <mergeCell ref="B395:F395"/>
    <mergeCell ref="E323:F323"/>
    <mergeCell ref="E332:F332"/>
    <mergeCell ref="E352:F352"/>
    <mergeCell ref="E377:F377"/>
    <mergeCell ref="B382:F382"/>
    <mergeCell ref="E388:F388"/>
    <mergeCell ref="F378:F379"/>
    <mergeCell ref="E378:E379"/>
    <mergeCell ref="D378:D379"/>
    <mergeCell ref="C378:C379"/>
    <mergeCell ref="B378:B379"/>
    <mergeCell ref="B337:B342"/>
    <mergeCell ref="C337:C342"/>
    <mergeCell ref="J292:J293"/>
    <mergeCell ref="K378:K379"/>
    <mergeCell ref="I378:I379"/>
    <mergeCell ref="J378:J379"/>
    <mergeCell ref="H378:H379"/>
    <mergeCell ref="E17:E25"/>
    <mergeCell ref="E119:F119"/>
    <mergeCell ref="E123:F123"/>
    <mergeCell ref="E135:F135"/>
    <mergeCell ref="E148:F148"/>
    <mergeCell ref="E228:F228"/>
    <mergeCell ref="E279:F279"/>
    <mergeCell ref="E294:F294"/>
    <mergeCell ref="K203:K208"/>
    <mergeCell ref="F203:F208"/>
    <mergeCell ref="G203:G208"/>
    <mergeCell ref="H203:H208"/>
    <mergeCell ref="I203:I208"/>
    <mergeCell ref="J203:J208"/>
    <mergeCell ref="F187:F192"/>
    <mergeCell ref="G187:G192"/>
    <mergeCell ref="H187:H192"/>
    <mergeCell ref="K277:K278"/>
    <mergeCell ref="I290:I291"/>
    <mergeCell ref="J290:J291"/>
    <mergeCell ref="K290:K291"/>
    <mergeCell ref="K292:K293"/>
    <mergeCell ref="I292:I293"/>
    <mergeCell ref="E219:F219"/>
    <mergeCell ref="M203:M208"/>
    <mergeCell ref="L203:L208"/>
    <mergeCell ref="B4:F4"/>
    <mergeCell ref="E7:F7"/>
    <mergeCell ref="E16:F16"/>
    <mergeCell ref="E54:F54"/>
    <mergeCell ref="E64:F64"/>
    <mergeCell ref="B13:B15"/>
    <mergeCell ref="C13:C15"/>
    <mergeCell ref="D13:D15"/>
    <mergeCell ref="E13:E15"/>
    <mergeCell ref="F13:F15"/>
    <mergeCell ref="B57:B60"/>
    <mergeCell ref="C57:C60"/>
    <mergeCell ref="D57:D60"/>
    <mergeCell ref="E57:E60"/>
    <mergeCell ref="F57:F60"/>
    <mergeCell ref="B26:B32"/>
    <mergeCell ref="E26:E32"/>
    <mergeCell ref="D26:D32"/>
    <mergeCell ref="C26:C32"/>
    <mergeCell ref="C17:C25"/>
    <mergeCell ref="B21:B25"/>
    <mergeCell ref="D17:D25"/>
    <mergeCell ref="L290:L291"/>
    <mergeCell ref="M287:M289"/>
    <mergeCell ref="L287:L289"/>
    <mergeCell ref="M210:M218"/>
    <mergeCell ref="L210:L218"/>
    <mergeCell ref="K210:K218"/>
    <mergeCell ref="J210:J218"/>
    <mergeCell ref="I210:I218"/>
    <mergeCell ref="H210:H218"/>
    <mergeCell ref="E114:E118"/>
    <mergeCell ref="C114:C118"/>
    <mergeCell ref="D114:D118"/>
    <mergeCell ref="F114:F118"/>
    <mergeCell ref="B55:B56"/>
    <mergeCell ref="C55:C56"/>
    <mergeCell ref="D55:D56"/>
    <mergeCell ref="E55:E56"/>
    <mergeCell ref="F55:F56"/>
    <mergeCell ref="E105:F105"/>
    <mergeCell ref="E110:F110"/>
    <mergeCell ref="E94:E103"/>
    <mergeCell ref="B61:B63"/>
    <mergeCell ref="F61:F63"/>
    <mergeCell ref="D61:D63"/>
    <mergeCell ref="C61:C63"/>
    <mergeCell ref="E61:E63"/>
    <mergeCell ref="B72:B77"/>
    <mergeCell ref="C72:C77"/>
    <mergeCell ref="D72:D77"/>
    <mergeCell ref="E72:E77"/>
    <mergeCell ref="F72:F77"/>
    <mergeCell ref="B94:B103"/>
    <mergeCell ref="C94:C103"/>
    <mergeCell ref="H108:H109"/>
    <mergeCell ref="G108:G109"/>
    <mergeCell ref="F108:F109"/>
    <mergeCell ref="B108:B109"/>
    <mergeCell ref="C108:C109"/>
    <mergeCell ref="D108:D109"/>
    <mergeCell ref="E108:E109"/>
    <mergeCell ref="M108:M109"/>
    <mergeCell ref="L108:L109"/>
    <mergeCell ref="K108:K109"/>
    <mergeCell ref="J108:J109"/>
    <mergeCell ref="I108:I109"/>
    <mergeCell ref="N116:N118"/>
    <mergeCell ref="M114:M118"/>
    <mergeCell ref="L114:L118"/>
    <mergeCell ref="G114:G118"/>
    <mergeCell ref="H114:H118"/>
    <mergeCell ref="I114:I118"/>
    <mergeCell ref="J114:J118"/>
    <mergeCell ref="K114:K118"/>
    <mergeCell ref="N310:N313"/>
    <mergeCell ref="H292:H293"/>
    <mergeCell ref="G292:G293"/>
    <mergeCell ref="I287:I289"/>
    <mergeCell ref="J287:J289"/>
    <mergeCell ref="K287:K289"/>
    <mergeCell ref="M280:M286"/>
    <mergeCell ref="L280:L286"/>
    <mergeCell ref="K280:K286"/>
    <mergeCell ref="G280:G286"/>
    <mergeCell ref="H280:H286"/>
    <mergeCell ref="M124:M127"/>
    <mergeCell ref="M128:M133"/>
    <mergeCell ref="L128:L133"/>
    <mergeCell ref="K128:K133"/>
    <mergeCell ref="M277:M278"/>
    <mergeCell ref="M378:M379"/>
    <mergeCell ref="L378:L379"/>
    <mergeCell ref="M374:M376"/>
    <mergeCell ref="L374:L376"/>
    <mergeCell ref="G333:G336"/>
    <mergeCell ref="F333:F336"/>
    <mergeCell ref="B333:B336"/>
    <mergeCell ref="C333:C336"/>
    <mergeCell ref="D333:D336"/>
    <mergeCell ref="E333:E336"/>
    <mergeCell ref="L333:L336"/>
    <mergeCell ref="K333:K336"/>
    <mergeCell ref="J333:J336"/>
    <mergeCell ref="I333:I336"/>
    <mergeCell ref="H333:H336"/>
    <mergeCell ref="I337:I342"/>
    <mergeCell ref="J337:J342"/>
    <mergeCell ref="K337:K342"/>
    <mergeCell ref="L337:L342"/>
    <mergeCell ref="M337:M342"/>
    <mergeCell ref="D337:D342"/>
    <mergeCell ref="E337:E342"/>
    <mergeCell ref="F337:F342"/>
    <mergeCell ref="G337:G342"/>
    <mergeCell ref="H337:H342"/>
    <mergeCell ref="M230:M233"/>
    <mergeCell ref="L230:L233"/>
    <mergeCell ref="M234:M239"/>
    <mergeCell ref="L234:L239"/>
    <mergeCell ref="K230:K233"/>
    <mergeCell ref="K234:K239"/>
    <mergeCell ref="M252:M256"/>
    <mergeCell ref="M248:M251"/>
    <mergeCell ref="M241:M247"/>
    <mergeCell ref="L252:L256"/>
    <mergeCell ref="K252:K256"/>
    <mergeCell ref="J230:J233"/>
    <mergeCell ref="M260:M265"/>
    <mergeCell ref="M266:M271"/>
    <mergeCell ref="L260:L265"/>
    <mergeCell ref="L266:L271"/>
    <mergeCell ref="M333:M336"/>
    <mergeCell ref="L277:L278"/>
    <mergeCell ref="M274:M276"/>
    <mergeCell ref="L274:L276"/>
    <mergeCell ref="M292:M293"/>
    <mergeCell ref="L292:L293"/>
    <mergeCell ref="M290:M291"/>
    <mergeCell ref="C344:C351"/>
    <mergeCell ref="M353:M358"/>
    <mergeCell ref="L353:L358"/>
    <mergeCell ref="K353:K358"/>
    <mergeCell ref="J353:J358"/>
    <mergeCell ref="I353:I358"/>
    <mergeCell ref="H353:H358"/>
    <mergeCell ref="G353:G358"/>
    <mergeCell ref="F353:F358"/>
    <mergeCell ref="I344:I351"/>
    <mergeCell ref="H344:H351"/>
    <mergeCell ref="G344:G351"/>
    <mergeCell ref="F344:F351"/>
    <mergeCell ref="E344:E351"/>
    <mergeCell ref="M344:M351"/>
    <mergeCell ref="L344:L351"/>
    <mergeCell ref="K344:K351"/>
    <mergeCell ref="J344:J351"/>
    <mergeCell ref="E353:E358"/>
    <mergeCell ref="M370:M373"/>
    <mergeCell ref="L370:L373"/>
    <mergeCell ref="K370:K373"/>
    <mergeCell ref="J370:J373"/>
    <mergeCell ref="I370:I373"/>
    <mergeCell ref="H370:H373"/>
    <mergeCell ref="G370:G373"/>
    <mergeCell ref="D344:D351"/>
    <mergeCell ref="M360:M369"/>
    <mergeCell ref="L360:L369"/>
    <mergeCell ref="F374:F376"/>
    <mergeCell ref="C374:C376"/>
    <mergeCell ref="D374:D376"/>
    <mergeCell ref="E374:E376"/>
    <mergeCell ref="K374:K376"/>
    <mergeCell ref="J374:J376"/>
    <mergeCell ref="I374:I376"/>
    <mergeCell ref="H374:H376"/>
    <mergeCell ref="G374:G376"/>
    <mergeCell ref="K124:K127"/>
    <mergeCell ref="L124:L127"/>
    <mergeCell ref="F370:F373"/>
    <mergeCell ref="B370:B373"/>
    <mergeCell ref="C370:C373"/>
    <mergeCell ref="D370:D373"/>
    <mergeCell ref="E370:E373"/>
    <mergeCell ref="F360:F369"/>
    <mergeCell ref="B360:B369"/>
    <mergeCell ref="C360:C369"/>
    <mergeCell ref="D360:D369"/>
    <mergeCell ref="E360:E369"/>
    <mergeCell ref="K360:K369"/>
    <mergeCell ref="J360:J369"/>
    <mergeCell ref="I360:I369"/>
    <mergeCell ref="H360:H369"/>
    <mergeCell ref="G360:G369"/>
    <mergeCell ref="B353:B358"/>
    <mergeCell ref="C353:C358"/>
    <mergeCell ref="D353:D358"/>
    <mergeCell ref="C124:C127"/>
    <mergeCell ref="D124:D127"/>
    <mergeCell ref="E124:E127"/>
    <mergeCell ref="F124:F127"/>
    <mergeCell ref="G124:G127"/>
    <mergeCell ref="H124:H127"/>
    <mergeCell ref="I124:I127"/>
    <mergeCell ref="J124:J127"/>
    <mergeCell ref="C128:C133"/>
    <mergeCell ref="D128:D133"/>
    <mergeCell ref="E128:E133"/>
    <mergeCell ref="F128:F133"/>
    <mergeCell ref="G128:G133"/>
    <mergeCell ref="M146:M147"/>
    <mergeCell ref="L146:L147"/>
    <mergeCell ref="K146:K147"/>
    <mergeCell ref="G146:G147"/>
    <mergeCell ref="H146:H147"/>
    <mergeCell ref="I146:I147"/>
    <mergeCell ref="J146:J147"/>
    <mergeCell ref="H128:H133"/>
    <mergeCell ref="I128:I133"/>
    <mergeCell ref="J128:J133"/>
    <mergeCell ref="F142:F145"/>
    <mergeCell ref="G142:G145"/>
    <mergeCell ref="H142:H145"/>
    <mergeCell ref="I142:I145"/>
    <mergeCell ref="K142:K145"/>
    <mergeCell ref="J142:J145"/>
    <mergeCell ref="F146:F147"/>
    <mergeCell ref="C146:C147"/>
    <mergeCell ref="B146:B147"/>
    <mergeCell ref="D146:D147"/>
    <mergeCell ref="E146:E147"/>
    <mergeCell ref="B187:B192"/>
    <mergeCell ref="C187:C192"/>
    <mergeCell ref="D187:D192"/>
    <mergeCell ref="E187:E192"/>
    <mergeCell ref="D181:D183"/>
    <mergeCell ref="E181:E183"/>
    <mergeCell ref="M142:M145"/>
    <mergeCell ref="B136:B141"/>
    <mergeCell ref="C136:C141"/>
    <mergeCell ref="D136:D141"/>
    <mergeCell ref="E136:E141"/>
    <mergeCell ref="F136:F141"/>
    <mergeCell ref="G136:G141"/>
    <mergeCell ref="H136:H141"/>
    <mergeCell ref="I136:I141"/>
    <mergeCell ref="J136:J141"/>
    <mergeCell ref="K136:K141"/>
    <mergeCell ref="L136:L141"/>
    <mergeCell ref="M136:M141"/>
    <mergeCell ref="L142:L145"/>
    <mergeCell ref="B142:B145"/>
    <mergeCell ref="C142:C145"/>
    <mergeCell ref="D142:D145"/>
    <mergeCell ref="E142:E145"/>
    <mergeCell ref="G193:G202"/>
    <mergeCell ref="H193:H202"/>
    <mergeCell ref="I193:I202"/>
    <mergeCell ref="K193:K202"/>
    <mergeCell ref="J193:J202"/>
    <mergeCell ref="E210:E218"/>
    <mergeCell ref="D210:D218"/>
    <mergeCell ref="C210:C218"/>
    <mergeCell ref="B210:B218"/>
    <mergeCell ref="B203:B208"/>
    <mergeCell ref="C203:C208"/>
    <mergeCell ref="D203:D208"/>
    <mergeCell ref="E203:E208"/>
    <mergeCell ref="E209:F209"/>
    <mergeCell ref="G210:G218"/>
    <mergeCell ref="F210:F218"/>
    <mergeCell ref="I187:I192"/>
    <mergeCell ref="J187:J192"/>
    <mergeCell ref="K187:K192"/>
    <mergeCell ref="L187:L192"/>
    <mergeCell ref="M187:M192"/>
    <mergeCell ref="M193:M202"/>
    <mergeCell ref="B185:B186"/>
    <mergeCell ref="C185:C186"/>
    <mergeCell ref="D185:D186"/>
    <mergeCell ref="E185:E186"/>
    <mergeCell ref="F185:F186"/>
    <mergeCell ref="G185:G186"/>
    <mergeCell ref="H185:H186"/>
    <mergeCell ref="I185:I186"/>
    <mergeCell ref="J185:J186"/>
    <mergeCell ref="K185:K186"/>
    <mergeCell ref="L185:L186"/>
    <mergeCell ref="M185:M186"/>
    <mergeCell ref="L193:L202"/>
    <mergeCell ref="B193:B202"/>
    <mergeCell ref="C193:C202"/>
    <mergeCell ref="D193:D202"/>
    <mergeCell ref="E193:E202"/>
    <mergeCell ref="F193:F202"/>
    <mergeCell ref="L181:L183"/>
    <mergeCell ref="M174:M180"/>
    <mergeCell ref="L174:L180"/>
    <mergeCell ref="B174:B180"/>
    <mergeCell ref="C174:C180"/>
    <mergeCell ref="D174:D180"/>
    <mergeCell ref="E174:E180"/>
    <mergeCell ref="F174:F180"/>
    <mergeCell ref="G174:G180"/>
    <mergeCell ref="H174:H180"/>
    <mergeCell ref="I174:I180"/>
    <mergeCell ref="J174:J180"/>
    <mergeCell ref="K174:K180"/>
    <mergeCell ref="B181:B183"/>
    <mergeCell ref="C181:C183"/>
    <mergeCell ref="E162:E173"/>
    <mergeCell ref="F94:F103"/>
    <mergeCell ref="K181:K183"/>
    <mergeCell ref="M159:M161"/>
    <mergeCell ref="L159:L161"/>
    <mergeCell ref="B159:B161"/>
    <mergeCell ref="C159:C161"/>
    <mergeCell ref="D159:D161"/>
    <mergeCell ref="E159:E161"/>
    <mergeCell ref="F159:F161"/>
    <mergeCell ref="G159:G161"/>
    <mergeCell ref="H159:H161"/>
    <mergeCell ref="I159:I161"/>
    <mergeCell ref="K159:K161"/>
    <mergeCell ref="J159:J161"/>
    <mergeCell ref="M162:M173"/>
    <mergeCell ref="L162:L173"/>
    <mergeCell ref="F181:F183"/>
    <mergeCell ref="G181:G183"/>
    <mergeCell ref="H181:H183"/>
    <mergeCell ref="I181:I183"/>
    <mergeCell ref="J181:J183"/>
    <mergeCell ref="M181:M183"/>
    <mergeCell ref="D162:D173"/>
    <mergeCell ref="C162:C173"/>
    <mergeCell ref="B162:B173"/>
    <mergeCell ref="M149:M154"/>
    <mergeCell ref="L149:L154"/>
    <mergeCell ref="M155:M158"/>
    <mergeCell ref="L155:L158"/>
    <mergeCell ref="K149:K154"/>
    <mergeCell ref="G149:G154"/>
    <mergeCell ref="H149:H154"/>
    <mergeCell ref="I149:I154"/>
    <mergeCell ref="J149:J154"/>
    <mergeCell ref="B149:B154"/>
    <mergeCell ref="C149:C154"/>
    <mergeCell ref="D149:D154"/>
    <mergeCell ref="G162:G173"/>
    <mergeCell ref="H162:H173"/>
    <mergeCell ref="I162:I173"/>
    <mergeCell ref="J162:J173"/>
    <mergeCell ref="K162:K173"/>
    <mergeCell ref="F162:F173"/>
    <mergeCell ref="G155:G158"/>
    <mergeCell ref="H155:H158"/>
    <mergeCell ref="I155:I158"/>
    <mergeCell ref="K155:K158"/>
    <mergeCell ref="J155:J158"/>
    <mergeCell ref="E149:E154"/>
    <mergeCell ref="F149:F154"/>
    <mergeCell ref="B155:B158"/>
    <mergeCell ref="C155:C158"/>
    <mergeCell ref="D155:D158"/>
    <mergeCell ref="E155:E158"/>
    <mergeCell ref="F155:F158"/>
    <mergeCell ref="F234:F239"/>
    <mergeCell ref="G234:G239"/>
    <mergeCell ref="H234:H239"/>
    <mergeCell ref="I234:I239"/>
    <mergeCell ref="J234:J239"/>
    <mergeCell ref="B230:B233"/>
    <mergeCell ref="C230:C233"/>
    <mergeCell ref="D230:D233"/>
    <mergeCell ref="E230:E233"/>
    <mergeCell ref="B234:B239"/>
    <mergeCell ref="C234:C239"/>
    <mergeCell ref="D234:D239"/>
    <mergeCell ref="E234:E239"/>
    <mergeCell ref="G230:G233"/>
    <mergeCell ref="H230:H233"/>
    <mergeCell ref="I230:I233"/>
    <mergeCell ref="F230:F233"/>
    <mergeCell ref="L241:L247"/>
    <mergeCell ref="K241:K247"/>
    <mergeCell ref="J241:J247"/>
    <mergeCell ref="I241:I247"/>
    <mergeCell ref="H241:H247"/>
    <mergeCell ref="L248:L251"/>
    <mergeCell ref="C241:C247"/>
    <mergeCell ref="D241:D247"/>
    <mergeCell ref="F241:F247"/>
    <mergeCell ref="G241:G247"/>
    <mergeCell ref="F248:F251"/>
    <mergeCell ref="G248:G251"/>
    <mergeCell ref="H248:H251"/>
    <mergeCell ref="I248:I251"/>
    <mergeCell ref="K248:K251"/>
    <mergeCell ref="J248:J251"/>
    <mergeCell ref="B241:B247"/>
    <mergeCell ref="B248:B251"/>
    <mergeCell ref="C248:C251"/>
    <mergeCell ref="D248:D251"/>
    <mergeCell ref="E248:E251"/>
    <mergeCell ref="G252:G256"/>
    <mergeCell ref="H252:H256"/>
    <mergeCell ref="I252:I256"/>
    <mergeCell ref="J252:J256"/>
    <mergeCell ref="B252:B256"/>
    <mergeCell ref="C252:C256"/>
    <mergeCell ref="D252:D256"/>
    <mergeCell ref="E252:E256"/>
    <mergeCell ref="F252:F256"/>
    <mergeCell ref="G260:G265"/>
    <mergeCell ref="H260:H265"/>
    <mergeCell ref="I260:I265"/>
    <mergeCell ref="J260:J265"/>
    <mergeCell ref="K260:K265"/>
    <mergeCell ref="G266:G271"/>
    <mergeCell ref="H266:H271"/>
    <mergeCell ref="I266:I271"/>
    <mergeCell ref="J266:J271"/>
    <mergeCell ref="K266:K271"/>
    <mergeCell ref="F260:F265"/>
    <mergeCell ref="F266:F271"/>
    <mergeCell ref="B260:B265"/>
    <mergeCell ref="C260:C265"/>
    <mergeCell ref="D260:D265"/>
    <mergeCell ref="E260:E265"/>
    <mergeCell ref="B266:B271"/>
    <mergeCell ref="C266:C271"/>
    <mergeCell ref="D266:D271"/>
    <mergeCell ref="E266:E271"/>
    <mergeCell ref="L13:L15"/>
    <mergeCell ref="M13:M15"/>
    <mergeCell ref="M8:M12"/>
    <mergeCell ref="L8:L12"/>
    <mergeCell ref="B8:B12"/>
    <mergeCell ref="C8:C12"/>
    <mergeCell ref="D8:D12"/>
    <mergeCell ref="E8:E12"/>
    <mergeCell ref="F8:F12"/>
    <mergeCell ref="G8:G12"/>
    <mergeCell ref="H8:H12"/>
    <mergeCell ref="I8:I12"/>
    <mergeCell ref="J8:J12"/>
    <mergeCell ref="K8:K12"/>
    <mergeCell ref="G13:G15"/>
    <mergeCell ref="H13:H15"/>
    <mergeCell ref="I13:I15"/>
    <mergeCell ref="J13:J15"/>
    <mergeCell ref="K13:K15"/>
    <mergeCell ref="G17:G25"/>
    <mergeCell ref="H17:H25"/>
    <mergeCell ref="M17:M25"/>
    <mergeCell ref="M26:M32"/>
    <mergeCell ref="L26:L32"/>
    <mergeCell ref="K26:K32"/>
    <mergeCell ref="F26:F32"/>
    <mergeCell ref="G26:G32"/>
    <mergeCell ref="H26:H32"/>
    <mergeCell ref="I26:I32"/>
    <mergeCell ref="J26:J32"/>
    <mergeCell ref="F17:F25"/>
    <mergeCell ref="I17:I25"/>
    <mergeCell ref="J17:J25"/>
    <mergeCell ref="K17:K25"/>
    <mergeCell ref="L17:L25"/>
    <mergeCell ref="M61:M63"/>
    <mergeCell ref="L61:L63"/>
    <mergeCell ref="M57:M60"/>
    <mergeCell ref="L57:L60"/>
    <mergeCell ref="M55:M56"/>
    <mergeCell ref="L55:L56"/>
    <mergeCell ref="K57:K60"/>
    <mergeCell ref="K61:K63"/>
    <mergeCell ref="G57:G60"/>
    <mergeCell ref="I57:I60"/>
    <mergeCell ref="H57:H60"/>
    <mergeCell ref="J57:J60"/>
    <mergeCell ref="G55:G56"/>
    <mergeCell ref="H55:H56"/>
    <mergeCell ref="I55:I56"/>
    <mergeCell ref="J55:J56"/>
    <mergeCell ref="K55:K56"/>
    <mergeCell ref="G61:G63"/>
    <mergeCell ref="H61:H63"/>
    <mergeCell ref="I61:I63"/>
    <mergeCell ref="J61:J63"/>
    <mergeCell ref="M78:M93"/>
    <mergeCell ref="L78:L93"/>
    <mergeCell ref="K78:K93"/>
    <mergeCell ref="J78:J93"/>
    <mergeCell ref="I78:I93"/>
    <mergeCell ref="M65:M71"/>
    <mergeCell ref="L65:L71"/>
    <mergeCell ref="B65:B71"/>
    <mergeCell ref="C65:C71"/>
    <mergeCell ref="D65:D71"/>
    <mergeCell ref="E65:E71"/>
    <mergeCell ref="F65:F71"/>
    <mergeCell ref="G65:G71"/>
    <mergeCell ref="H65:H71"/>
    <mergeCell ref="I65:I71"/>
    <mergeCell ref="J65:J71"/>
    <mergeCell ref="K65:K71"/>
    <mergeCell ref="K72:K77"/>
    <mergeCell ref="G72:G77"/>
    <mergeCell ref="H72:H77"/>
    <mergeCell ref="I72:I77"/>
    <mergeCell ref="J72:J77"/>
    <mergeCell ref="G78:G93"/>
    <mergeCell ref="B78:B93"/>
    <mergeCell ref="C78:C93"/>
    <mergeCell ref="D78:D93"/>
    <mergeCell ref="E78:E93"/>
    <mergeCell ref="D94:D103"/>
    <mergeCell ref="M33:M53"/>
    <mergeCell ref="L33:L53"/>
    <mergeCell ref="F33:F53"/>
    <mergeCell ref="B33:B53"/>
    <mergeCell ref="C33:C53"/>
    <mergeCell ref="D33:D53"/>
    <mergeCell ref="E33:E53"/>
    <mergeCell ref="G33:G53"/>
    <mergeCell ref="H33:H53"/>
    <mergeCell ref="I33:I53"/>
    <mergeCell ref="J33:J53"/>
    <mergeCell ref="K33:K53"/>
    <mergeCell ref="M94:M103"/>
    <mergeCell ref="L94:L103"/>
    <mergeCell ref="K94:K103"/>
    <mergeCell ref="G94:G103"/>
    <mergeCell ref="H94:H103"/>
    <mergeCell ref="I94:I103"/>
    <mergeCell ref="J94:J103"/>
    <mergeCell ref="H78:H93"/>
    <mergeCell ref="F78:F93"/>
    <mergeCell ref="M72:M77"/>
    <mergeCell ref="L72:L77"/>
    <mergeCell ref="M220:M226"/>
    <mergeCell ref="B220:B226"/>
    <mergeCell ref="C220:C226"/>
    <mergeCell ref="D220:D226"/>
    <mergeCell ref="E220:E226"/>
    <mergeCell ref="F220:F226"/>
    <mergeCell ref="G220:G226"/>
    <mergeCell ref="H220:H226"/>
    <mergeCell ref="I220:I226"/>
    <mergeCell ref="J220:J226"/>
    <mergeCell ref="K220:K226"/>
    <mergeCell ref="L220:L226"/>
  </mergeCells>
  <dataValidations count="8">
    <dataValidation type="whole" operator="greaterThanOrEqual" allowBlank="1" showInputMessage="1" showErrorMessage="1" sqref="I311" xr:uid="{00000000-0002-0000-0000-000000000000}">
      <formula1>SUM(I312:I313)</formula1>
    </dataValidation>
    <dataValidation type="whole" operator="lessThanOrEqual" allowBlank="1" showInputMessage="1" showErrorMessage="1" sqref="I312" xr:uid="{00000000-0002-0000-0000-000001000000}">
      <formula1>I311-I313</formula1>
    </dataValidation>
    <dataValidation type="list" allowBlank="1" showInputMessage="1" showErrorMessage="1" sqref="J311:J313" xr:uid="{00000000-0002-0000-0000-000002000000}">
      <formula1>"-"</formula1>
    </dataValidation>
    <dataValidation type="whole" operator="lessThanOrEqual" allowBlank="1" showInputMessage="1" showErrorMessage="1" sqref="I313" xr:uid="{00000000-0002-0000-0000-000003000000}">
      <formula1>I311-I312</formula1>
    </dataValidation>
    <dataValidation type="list" allowBlank="1" showInputMessage="1" showErrorMessage="1" sqref="I142 I374 I343 I193 I107:I108 I337 I280 I287" xr:uid="{00000000-0002-0000-0000-000004000000}">
      <formula1>"A,B,C,D,E"</formula1>
    </dataValidation>
    <dataValidation type="list" allowBlank="1" showInputMessage="1" showErrorMessage="1" sqref="I260 I8 I134 I146 I65 I124 I317 I203 I258 I136 I149 I241 I248 I252 I17" xr:uid="{00000000-0002-0000-0000-000005000000}">
      <formula1>"Ya,Tidak"</formula1>
    </dataValidation>
    <dataValidation type="list" allowBlank="1" showInputMessage="1" showErrorMessage="1" sqref="I370 I94 I210 I106 I128 I187 I353 I277 I61 I234 I257 I381 I185 I162 I174 I155 I159 I55 I57 I324:I325 I327" xr:uid="{00000000-0002-0000-0000-000006000000}">
      <formula1>"A,B,C,D"</formula1>
    </dataValidation>
    <dataValidation type="list" allowBlank="1" showInputMessage="1" showErrorMessage="1" sqref="I13 I229:I230 I359:I360 I181 I220 I333 I380 I344 I321 I295 I266 I120:I121 I314:I315 I292 I111:I114 I378 I259 I26 I33 I72 I78 I274 I290 I318:I319 I328 I329" xr:uid="{00000000-0002-0000-0000-000007000000}">
      <formula1>"A,B,C"</formula1>
    </dataValidation>
  </dataValidations>
  <hyperlinks>
    <hyperlink ref="N121" r:id="rId1" xr:uid="{6F1ABE8E-B493-4216-A94C-3814143EEAB5}"/>
    <hyperlink ref="N120" r:id="rId2" xr:uid="{068FC05F-8FD6-413A-9C9F-6BD5F8987E0F}"/>
    <hyperlink ref="N116" r:id="rId3" xr:uid="{0349728B-E6C0-455E-93B6-BF114AA9E48F}"/>
    <hyperlink ref="N381" r:id="rId4" display="http://pazti.ft.undip.ac.id/assets/upload/VI.3.c. Tindak lanjut atas hasil survey kepuasan masyarakat.pdf" xr:uid="{02EF595B-2305-4A4D-A255-04AD8422EF89}"/>
    <hyperlink ref="N380" r:id="rId5" display="http://polling.ft.undip.ac.id/" xr:uid="{F0FF9C8E-B0F5-435D-A711-DEF19774A1BF}"/>
    <hyperlink ref="N378" r:id="rId6" display="http://ft.undip.ac.id/zona-integritas/kepuasan-pelayanan-internal/" xr:uid="{71C07E6B-C010-4A5B-A6D8-58FF0B230733}"/>
    <hyperlink ref="N379" r:id="rId7" xr:uid="{FA9D943B-2C2A-4E70-8CC3-74735096FA5A}"/>
    <hyperlink ref="N334" r:id="rId8" display="https://drive.google.com/drive/folders/1DXMxrPscsZHZrDIUxGzBqrdNiKA2eFqb" xr:uid="{608C2D2A-0B4B-4F5C-841A-2247C99AC4D5}"/>
    <hyperlink ref="N335" r:id="rId9" xr:uid="{DEEB5821-4495-4256-91D0-0B81B19AF149}"/>
    <hyperlink ref="N336" r:id="rId10" xr:uid="{99526294-F9BF-44B9-A572-250BD568EE61}"/>
    <hyperlink ref="N333" r:id="rId11" xr:uid="{17776834-1DCA-4E55-BE8D-ACAB5577E0B5}"/>
    <hyperlink ref="N337" r:id="rId12" xr:uid="{AC9A41AF-917A-44B8-A892-4E6DC68FA959}"/>
    <hyperlink ref="N338" r:id="rId13" xr:uid="{BB156F42-17F4-4C85-B292-7008FC0DD48A}"/>
    <hyperlink ref="N339" r:id="rId14" xr:uid="{96FA77B1-17ED-45DF-8081-D5B3638F482A}"/>
    <hyperlink ref="N340" r:id="rId15" xr:uid="{F66870E9-8763-45E0-854B-43CD8EFD8C74}"/>
    <hyperlink ref="N342" r:id="rId16" display="https://ft.undip.ac.id/maklumat-pelayanan/" xr:uid="{43F2F9E3-A1E0-49A7-9116-CB08D31080D4}"/>
    <hyperlink ref="N341" r:id="rId17" xr:uid="{C3FC34EB-4EAD-41A0-A6CB-A5DCED228308}"/>
    <hyperlink ref="N343" r:id="rId18" display="http://pazti.ft.undip.ac.id/assets/upload/VI.1.c. Penyusunan SOP bagi pelaksanaan standar pelayanan.pdf" xr:uid="{8C0004F4-71BC-420A-B1A1-73A48A4E83EF}"/>
    <hyperlink ref="N347" r:id="rId19" xr:uid="{3EA85FEF-189C-4B08-A246-FE05EA50C195}"/>
    <hyperlink ref="N346" r:id="rId20" xr:uid="{3E368876-E80A-4530-8579-EDEF7AB1F57B}"/>
    <hyperlink ref="N348" r:id="rId21" xr:uid="{563E0A54-B56E-4F2B-B898-2CF19F0E9A24}"/>
    <hyperlink ref="N349" r:id="rId22" xr:uid="{628E6463-B6B0-44DB-A8AE-48C21654E603}"/>
    <hyperlink ref="N350" r:id="rId23" xr:uid="{CC3D6D92-B430-4C0B-BC08-73FD5FAA14E6}"/>
    <hyperlink ref="N351" r:id="rId24" xr:uid="{424FEEED-3C41-459A-A688-F423C234177D}"/>
    <hyperlink ref="N345" r:id="rId25" display="https://drive.google.com/drive/folders/1nqAQvIeairQA6iSMzohlYhAYRQt8pJfk" xr:uid="{C77AB39A-8693-4240-92DC-4C8688826049}"/>
    <hyperlink ref="N344" r:id="rId26" xr:uid="{6A189C78-77A6-4943-B33E-9A84E099B829}"/>
    <hyperlink ref="N359" r:id="rId27" display="http://ft.undip.ac.id/sisteminformasi/" xr:uid="{E6A8D274-7F51-4061-92C8-DF734293A8DA}"/>
    <hyperlink ref="N354" r:id="rId28" display="https://drive.google.com/drive/folders/1jDIfczp-1QOt6vSgLW4lT0F1PNoUlUT3" xr:uid="{DE14685D-DF13-48F9-AD3A-648168DE9D04}"/>
    <hyperlink ref="N355" r:id="rId29" xr:uid="{67EB375F-4E5D-4651-BC24-16A0C6BD539B}"/>
    <hyperlink ref="N356" r:id="rId30" xr:uid="{3BC19583-0E07-4570-B572-2217854633D9}"/>
    <hyperlink ref="N357" r:id="rId31" xr:uid="{78FDC08B-968A-4C7B-A5F2-4D3E8F55B5CB}"/>
    <hyperlink ref="N358" r:id="rId32" xr:uid="{0C8301F0-A260-47EA-828D-105651D4B2A1}"/>
    <hyperlink ref="N353" r:id="rId33" xr:uid="{6AA8A12C-EEA5-4E2A-8C53-9463430B13F8}"/>
    <hyperlink ref="N370" r:id="rId34" xr:uid="{4083B504-61A9-45D1-A6D9-C275653088CB}"/>
    <hyperlink ref="N371" r:id="rId35" display="https://drive.google.com/drive/folders/14l2U6EyNRvDk_SRgoRGsHHKPPoPi8k_k" xr:uid="{C3DEC032-3D7C-40EE-9A1E-AB8355601C3C}"/>
    <hyperlink ref="N372" r:id="rId36" xr:uid="{3467957C-D616-4255-BC50-FF35BB8085BD}"/>
    <hyperlink ref="N373" r:id="rId37" xr:uid="{2FC666D8-4E5E-4D76-9F27-A956378EB313}"/>
    <hyperlink ref="N375" r:id="rId38" display="http://ft.undip.ac.id/sisteminformasi/" xr:uid="{EF8650C3-251A-4238-A6C7-FE9A4FA44800}"/>
    <hyperlink ref="N376" r:id="rId39" display="http://ft.undip.ac.id/training-ahli-k3-umum-sertifikasi-kemnaker-ri-batch-6-2/" xr:uid="{7C23F567-ED21-410B-820B-82FC661E1D6F}"/>
    <hyperlink ref="N374" r:id="rId40" xr:uid="{C825F1A6-30C9-4C1F-95E6-F0AD44842285}"/>
    <hyperlink ref="N361" r:id="rId41" display="https://drive.google.com/drive/folders/1E6jsTFpPDMfjHae_bePPP8rImX9vmjXB" xr:uid="{D7A37C55-F426-4351-B3C8-0A03D94E39D1}"/>
    <hyperlink ref="N362:N369" r:id="rId42" display="2. Surat Peringatan Pengaktifan Kembali setelah Studi" xr:uid="{BE0E302F-695A-4E18-A372-ECF8941C8411}"/>
    <hyperlink ref="N360" r:id="rId43" xr:uid="{27B2C164-C7C4-4C50-8D98-27A5D16B0B1D}"/>
    <hyperlink ref="N134" r:id="rId44" display="http://pazti.ft.undip.ac.id/assets/upload/III.1.c. Form Penilaian Kinerja Pegawai Rekruitmen 2021.pdf" xr:uid="{D060A788-974B-4E21-B709-A32D78A0D696}"/>
    <hyperlink ref="N128" r:id="rId45" display="http://pazti.ft.undip.ac.id/assets/upload/III.1.b. ALUR REKRUITMEN TENDIK PU NON PNS.pdf" xr:uid="{2BEE8998-90AF-4194-92CD-1DDC064BC1A0}"/>
    <hyperlink ref="N129" r:id="rId46" display="http://pazti.ft.undip.ac.id/assets/upload/III.1.b. Penempatan Calon PU Non ASN an Ekta dkk30apr21no2767.pdf" xr:uid="{D468A06D-7B88-4444-ACE0-395EACE35BEC}"/>
    <hyperlink ref="N130" r:id="rId47" display="http://pazti.ft.undip.ac.id/assets/upload/III.1.b. PENGUMUMAN AKHIR HASIL SELEKSI PU NON PNS UNDIP.pdf" xr:uid="{580FE881-E4E5-435C-940F-D7253BD7F37B}"/>
    <hyperlink ref="N131" r:id="rId48" display="http://pazti.ft.undip.ac.id/assets/upload/III.1.b. PengumumanSeleksi Terbatas Alih Status TKK menjadi PU Non ASN Tahun 2020 (1).pdf" xr:uid="{4818BDB7-2943-4E5A-AF51-873111ACE782}"/>
    <hyperlink ref="N132" r:id="rId49" display="http://pazti.ft.undip.ac.id/assets/upload/III.1.b. Surat Usulan Permohonan nama jabatan untuk formasi Seleksi PU Non ASN Tenaga Kependidikan no 10774 tgl 13 Okt 20.pdf" xr:uid="{2F6F444A-985C-4462-85A8-4711ADD1AFC0}"/>
    <hyperlink ref="N133" r:id="rId50" display="http://pazti.ft.undip.ac.id/assets/upload/III.1.b. Tampilan Pengumuman Rekruitmen satu pintu UNDIP.pdf" xr:uid="{36E1466C-AAF9-45EF-AF23-11127F6FA625}"/>
    <hyperlink ref="N124" r:id="rId51" display="http://pazti.ft.undip.ac.id/assets/upload/III.1.a. DATA PEGAWAI FT UNDIP MEI 2021.pdf" xr:uid="{118088F1-8047-418B-96EB-AB4E842C6ED1}"/>
    <hyperlink ref="N125" r:id="rId52" display="http://pazti.ft.undip.ac.id/assets/upload/III.1.a. Peta Jabatan FT UNDIPMei21rev.pdf" xr:uid="{74AA0DB5-22A3-49F1-8D29-E35B46EE7C33}"/>
    <hyperlink ref="N126" r:id="rId53" display="http://pazti.ft.undip.ac.id/assets/upload/III.1.a.Daftar Usul Kebutuhan_Formasi Pengadaan ASN Tendik 2021.pdf" xr:uid="{EF8A5991-AD3C-4DE1-90D9-CAE1B32410A9}"/>
    <hyperlink ref="N127" r:id="rId54" display="http://pazti.ft.undip.ac.id/assets/upload/III.1.a.ABK Usulan Formasi tendik 2021.pdf" xr:uid="{0A8F878F-A864-4541-9B5C-388D83CA93F6}"/>
    <hyperlink ref="N136" r:id="rId55" xr:uid="{53C4FF95-3A60-48C5-BB42-134A1F9711F3}"/>
    <hyperlink ref="N137" r:id="rId56" xr:uid="{0FB9AA84-0CAE-42C0-9E21-2D95737EE55A}"/>
    <hyperlink ref="N138" r:id="rId57" display="http://pazti.ft.undip.ac.id/assets/upload/III.2.a.2767PenempatanCalonPegawaiUndipNonASN an.Ektadkk30Aprl21 (1).pdf" xr:uid="{05B2F79E-C2D0-4DEC-ABCD-CDACCC341030}"/>
    <hyperlink ref="N139" r:id="rId58" display="http://pazti.ft.undip.ac.id/assets/upload/III.2.a.2780_undangan_Review_pemetaan_tenaga_kependidikan_2021_-_2780_kpft (1).pdf" xr:uid="{618BF741-E313-4407-B70C-0EEEECFD5ED7}"/>
    <hyperlink ref="N140" r:id="rId59" display="http://pazti.ft.undip.ac.id/assets/upload/III.2.a.3650   PERMOHONAN TENDIK PENGGANTI  KARENA ALIH TUGAS  3650 kpft 2021 (1).pdf" xr:uid="{F1DE6500-B033-4761-A20C-A15336D0C801}"/>
    <hyperlink ref="N141" r:id="rId60" display="http://pazti.ft.undip.ac.id/assets/upload/III.2.a.4078 undangan tendik ft.pdf" xr:uid="{01CFB9BC-E615-4907-B772-676520DE320B}"/>
    <hyperlink ref="N142" r:id="rId61" display="http://pazti.ft.undip.ac.id/assets/upload/III.2.b .SK Pola Mutasi Internal.pdf" xr:uid="{E1352B2B-B1A5-43B1-B97B-57EAEC7FDC03}"/>
    <hyperlink ref="N143" r:id="rId62" display="http://pazti.ft.undip.ac.id/assets/upload/III.2.b DATA PEGAWAI FT UNDIP MEI 2021.pdf" xr:uid="{17773BD0-FB2E-4D38-B6A4-F6992399A061}"/>
    <hyperlink ref="N144" r:id="rId63" display="http://pazti.ft.undip.ac.id/assets/upload/III.2.b.Pedoman Mutasi Pejabat Administrator dan Pejabat Pengawas Di Lingkungan Universitas Diponegoro (1).pdf" xr:uid="{45A77CEE-0076-40FB-AE67-9006D6342691}"/>
    <hyperlink ref="N145" r:id="rId64" display="http://pazti.ft.undip.ac.id/assets/upload/III.2.b.Peta Jabatan FT UNDIPMei21rev.pdf" xr:uid="{043B697B-9E18-433F-A9D0-307B5A26F70F}"/>
    <hyperlink ref="N146" r:id="rId65" display="http://pazti.ft.undip.ac.id/assets/upload/III.2.c. Monev pegawai pasca mutasi 2021.pdf" xr:uid="{1AC44237-3FC7-47F2-BF5C-5840090D5507}"/>
    <hyperlink ref="N147" r:id="rId66" display="http://pazti.ft.undip.ac.id/assets/upload/III.2.c. LAPORAN TINDAK LANJUT HASIL MONEV MUTASI.pdf" xr:uid="{C5E10E08-8E2E-46D2-B9BC-3A6662F14172}"/>
    <hyperlink ref="N185" r:id="rId67" display="http://pazti.ft.undip.ac.id/assets/upload/III.4.a. PENILAIAN  PRESTASI KERJA PEGAWAI  NEGERI SIPIL DOSEN.pdf" xr:uid="{1E8C1869-AF65-4B96-8FB4-3887B785E35C}"/>
    <hyperlink ref="N186" r:id="rId68" display="http://pazti.ft.undip.ac.id/assets/upload/III.4.a. PENILAIAN  PRESTASI KERJA PEGAWAI  NEGERI SIPIL tenaga Kependidikan.pdf" xr:uid="{83E677F4-EE96-45F3-87C7-A97D3B7534F0}"/>
    <hyperlink ref="N187" r:id="rId69" display="http://pazti.ft.undip.ac.id/assets/upload/III.4.b. PENILAIAN  PRESTASI KERJA PEGAWAI  NEGERI SIPIL DEKAN.pdf" xr:uid="{6C742F0C-A27C-46BC-9212-63D9E8C1C17E}"/>
    <hyperlink ref="N188" r:id="rId70" display="http://pazti.ft.undip.ac.id/assets/upload/III.4.b. PENILAIAN  PRESTASI KERJA PEGAWAI  NEGERI SIPIL Manager Bagian.pdf" xr:uid="{73C9BF50-5217-4D63-BBF2-01CFE7AF28D4}"/>
    <hyperlink ref="N189" r:id="rId71" display="http://pazti.ft.undip.ac.id/assets/upload/III.4.b.BAGAN KETERLIBATAN CIVITAS AKADEMIKA (1).pdf" xr:uid="{639E2E09-AC3E-4FC9-8DC9-749857544A1F}"/>
    <hyperlink ref="N190" r:id="rId72" display="http://pazti.ft.undip.ac.id/assets/upload/III.4.b. Perjanjian kinerja Rektor Undip dengan Dirjen Dikti 2021.pdf" xr:uid="{C6E6DF70-BFF0-475B-8A84-4254CE86180A}"/>
    <hyperlink ref="N191" r:id="rId73" display="http://pazti.ft.undip.ac.id/assets/upload/III.4.b. Perjanjian kinerja Dekan FT dengan Rektor Undip 2021.pdf" xr:uid="{3367F73A-2AED-40A9-8F5D-FAADF54C888B}"/>
    <hyperlink ref="N192" r:id="rId74" display="http://pazti.ft.undip.ac.id/assets/upload/III.4.b. Perjanjian kinerja Ketua Departemen Teknik Kimia dengan Dekan FT Undip 2021.pdf" xr:uid="{69862E7D-A4F6-4696-B63B-CC5BED231942}"/>
    <hyperlink ref="N203" r:id="rId75" display="http://pazti.ft.undip.ac.id/assets/upload/III.4.d. Seleksi pemilihan tendik berprestasi Fakultas Teknik 2021.pdf" xr:uid="{798D03E8-C2CB-42AA-A179-7446FB3B02CC}"/>
    <hyperlink ref="N204" r:id="rId76" display="http://pazti.ft.undip.ac.id/assets/upload/III.4.d. Ms form penilaian tendik berprestasi FT 2021.pdf" xr:uid="{59828261-D995-47D4-9167-945C9A95DE10}"/>
    <hyperlink ref="N205" r:id="rId77" display="http://pazti.ft.undip.ac.id/assets/upload/III.4.d. Penghargaan Lektor Kepala 2020.pdf" xr:uid="{46B43768-BCCD-4068-8569-D84352083589}"/>
    <hyperlink ref="N206" r:id="rId78" display="http://pazti.ft.undip.ac.id/assets/upload/III.4.d. Surat permintaan pendataan dosen mampu menyelesaikan tugas belajar tepat waktu 2021.pdf" xr:uid="{68C406C1-513C-4CAA-AF31-F01F01CF58FE}"/>
    <hyperlink ref="N207" r:id="rId79" display="http://pazti.ft.undip.ac.id/assets/upload/III.4.d. Penghargaan kepada dosen yang menyelesaikan tugas belajar a.n. Dr. Samuel tahun 2019.pdf" xr:uid="{4CBC7187-A4F5-48E6-96DA-58B222814844}"/>
    <hyperlink ref="N208" r:id="rId80" display="http://pazti.ft.undip.ac.id/assets/upload/III.4.d. Peraturan Rektor Nomor 14 Th 2019 Ttg Sistem Kepegawaian Pegawai Undip PU non-ASN.pdf" xr:uid="{68DD1A2C-185B-400E-B390-8D6FF09A289D}"/>
    <hyperlink ref="N181" r:id="rId81" display="http://pazti.ft.undip.ac.id/assets/upload/III.3.f. Resume feedback dan monev dari workshop obe.pdf" xr:uid="{A97FCBDD-0A14-4982-96BA-E1C3E4E999ED}"/>
    <hyperlink ref="N182" r:id="rId82" display="http://pazti.ft.undip.ac.id/assets/upload/III.3.f. Evaluasi capaian kinerja dan jam kerja tahun 2019.pdf" xr:uid="{1AF015A7-CCBE-4F3A-A786-106DEB979D00}"/>
    <hyperlink ref="N183" r:id="rId83" display="http://pazti.ft.undip.ac.id/assets/upload/III.3.f. Monitoring dan evaluasi terhadap hasil pengembangan kompetensi a.n. Fajar P, SAP.pdf" xr:uid="{42A0DAB5-AE4E-4AAA-8203-5C444A78D3CA}"/>
    <hyperlink ref="N174" r:id="rId84" display="http://pazti.ft.undip.ac.id/assets/upload/III.3.e. Brosur penawaran pelatihan OBE 1-2, active learning dari CEE UTM Malaysia dan FT Undip utk dosen 2021.pdf" xr:uid="{DCB1321E-8BAC-4CBC-AD7D-47304F99FF46}"/>
    <hyperlink ref="N175" r:id="rId85" display="http://pazti.ft.undip.ac.id/assets/upload/III.3.e. Daftar dosen_pelatihan_OBE 1, SCL, Course assessment, OBE 2 2021.pdf" xr:uid="{E047A4E2-6224-4F3B-95D0-8D7C488E1A1E}"/>
    <hyperlink ref="N176" r:id="rId86" display="http://pazti.ft.undip.ac.id/assets/upload/III.3.e. Daftar dosen_pelatihan_program level assessment 2021.pdf" xr:uid="{30CE5079-A28A-45ED-BAA5-3E680D49C4E6}"/>
    <hyperlink ref="N177" r:id="rId87" display="http://pazti.ft.undip.ac.id/assets/upload/III.3.e. Sertifikat keahlian tendik (hingga 2021).pdf" xr:uid="{74E45CA1-C8FB-4BA9-89D9-4F3533FA60C5}"/>
    <hyperlink ref="N178" r:id="rId88" display="http://pazti.ft.undip.ac.id/assets/upload/III.3.e. Surat tugas belajar dosen a.n. Wiwik Budi.pdf" xr:uid="{5ECA1250-62C5-4B4C-999E-A503CC505176}"/>
    <hyperlink ref="N179" r:id="rId89" display="http://pazti.ft.undip.ac.id/assets/upload/III.3.e. Surat ijin belajar tendik a.n. Mahfudin.pdf" xr:uid="{5BD7F5F1-B4A7-4BBC-857D-FFE80618CACA}"/>
    <hyperlink ref="N180" r:id="rId90" display="http://pazti.ft.undip.ac.id/assets/upload/III.3.e. MoU Undip dengan EF dalam mengadakan kurus Bahasa Inggris 2021.pdf" xr:uid="{444D4BD4-3209-4A72-90F2-4D98628D7102}"/>
    <hyperlink ref="N159" r:id="rId91" display="http://pazti.ft.undip.ac.id/assets/upload/ZI-WBK 3.3c.pdf" xr:uid="{AA0CC45A-71B6-4B64-B64F-AE8548EE6BAD}"/>
    <hyperlink ref="N160" r:id="rId92" display="http://pazti.ft.undip.ac.id/assets/upload/III.3.c. Tendik_pelatihan yang pernah diikuti_baru (hingga 2021).pdf" xr:uid="{F7EC2559-49A2-42B4-A20B-9FD4D876AFFA}"/>
    <hyperlink ref="N161" r:id="rId93" display="http://pazti.ft.undip.ac.id/assets/upload/III.3.c. Dosen_pelatihan yang pernah diikuti (hingga 2021).pdf" xr:uid="{4F1814AF-1744-4C4E-AF8E-8028F96B57B2}"/>
    <hyperlink ref="N162" r:id="rId94" display="http://pazti.ft.undip.ac.id/assets/upload/III.3.d. SK Penelitian Inovatif 2020.pdf" xr:uid="{EC1C2776-A574-43A0-A9AB-16D7371DA8A3}"/>
    <hyperlink ref="N163" r:id="rId95" display="http://pazti.ft.undip.ac.id/assets/upload/III.3.d. SK Penelitian Unggulan 2020.pdf" xr:uid="{05FA309E-3092-4BEA-B6CC-4D2D7E99266E}"/>
    <hyperlink ref="N164" r:id="rId96" display="http://pazti.ft.undip.ac.id/assets/upload/III.3.d. SK Pengabdian Masyarakat 2020.pdf" xr:uid="{8D9D2E61-5A28-410E-935E-8C45D1E0C0A3}"/>
    <hyperlink ref="N165" r:id="rId97" display="http://pazti.ft.undip.ac.id/assets/upload/III.3.d. SK Penelitian Inovatif 2021.pdf" xr:uid="{A1C4838D-AFF3-4872-906D-9526484C8161}"/>
    <hyperlink ref="N166" r:id="rId98" display="http://pazti.ft.undip.ac.id/assets/upload/III.3.d. SK Penelitian Unggulan 2021.pdf" xr:uid="{55850694-4D94-41D9-901C-630BCEB57A53}"/>
    <hyperlink ref="N167" r:id="rId99" display="http://pazti.ft.undip.ac.id/assets/upload/III.3.d. SK Pengabdian Masyarakat 2021.pdf" xr:uid="{670ABF69-925F-4377-ACC5-335E4702585B}"/>
    <hyperlink ref="N168" r:id="rId100" display="http://pazti.ft.undip.ac.id/assets/upload/III.3.d. Perka BKN No. 17 Tahun 2011.pdf" xr:uid="{8C176BBA-5842-47BE-866C-266ECA7525E2}"/>
    <hyperlink ref="N169" r:id="rId101" display="http://pazti.ft.undip.ac.id/assets/upload/III.3.d. Pemanggilan Latsar PNS 2020.pdf" xr:uid="{D3194DA8-B1D6-4B16-BBFF-3B07BEC2B0BD}"/>
    <hyperlink ref="N170" r:id="rId102" display="http://pazti.ft.undip.ac.id/assets/upload/III.3.d. Pemanggilan pelatihan penyusunan surat dinas 2021.pdf" xr:uid="{7B54BCE2-F4EA-4834-8E49-2B496991DF13}"/>
    <hyperlink ref="N171" r:id="rId103" display="http://pazti.ft.undip.ac.id/assets/upload/III.3.d. Pemanggilan pelatihan MOS 2021.pdf" xr:uid="{A8899CAD-5643-4A81-ADC1-260DDBBE342F}"/>
    <hyperlink ref="N172" r:id="rId104" display="http://pazti.ft.undip.ac.id/assets/upload/III.3.d. Rekap daftar pelatihan yang pernah diikuti oleh dosen (hingga 2021).pdf" xr:uid="{027010B4-8768-40DD-9846-390341C73F0B}"/>
    <hyperlink ref="N173" r:id="rId105" display="http://pazti.ft.undip.ac.id/assets/upload/III.3.d. Rekap daftar pelatihan yang pernah diikuti oleh tendik (hingga 2021).pdf" xr:uid="{7BD9E5AA-ED47-48B2-9B7C-19A631CFC1EA}"/>
    <hyperlink ref="N155" r:id="rId106" display="http://pazti.ft.undip.ac.id/assets/upload/ZI-WBK 3.3b.pdf" xr:uid="{1F16A18A-9E43-4E99-8F18-E0ACAD63A1F8}"/>
    <hyperlink ref="N156" r:id="rId107" display="http://pazti.ft.undip.ac.id/assets/upload/III.3.b. Standar Kompetensi Pegawai 2021 dan Analisis Kebutuhan Training.pdf" xr:uid="{6EA1E8CA-F6A8-4AAD-8A36-BDBC00C7F45E}"/>
    <hyperlink ref="N157" r:id="rId108" display="http://pazti.ft.undip.ac.id/assets/upload/III.3.b. Tendik_pelatihan yang pernah diikuti_baru (hingga 2021).pdf" xr:uid="{0E892247-DB41-4F39-8056-37A191724B52}"/>
    <hyperlink ref="N158" r:id="rId109" display="http://pazti.ft.undip.ac.id/assets/upload/III.3.b. Dosen_pelatihan yang pernah diikuti (hingga 2021).pdf" xr:uid="{B33016BE-55C1-495B-99E2-1F46C6606E89}"/>
    <hyperlink ref="N229" r:id="rId110" xr:uid="{5F99DD37-1360-4AAE-B7E4-8A0CE6559B89}"/>
    <hyperlink ref="N230" r:id="rId111" xr:uid="{E457818C-6C90-4D5B-A583-FF7C1FE62832}"/>
    <hyperlink ref="N231" r:id="rId112" xr:uid="{AA9B9180-951F-4F4C-9410-7315052A0A1E}"/>
    <hyperlink ref="N232" r:id="rId113" xr:uid="{DF156FD6-ADBA-4EC1-A104-10D3149015DC}"/>
    <hyperlink ref="N233" r:id="rId114" xr:uid="{8B444C0E-C37D-4D85-AED8-A20F5CD97B0F}"/>
    <hyperlink ref="N234" r:id="rId115" xr:uid="{ABFB74CC-6C98-4004-8829-C57F3A836512}"/>
    <hyperlink ref="N235" r:id="rId116" xr:uid="{2DEDB69D-A5E4-4D48-BC04-08974A0E319E}"/>
    <hyperlink ref="N236" r:id="rId117" xr:uid="{3EF2D0C1-DFB7-4637-B6DF-EB266F856CF4}"/>
    <hyperlink ref="N237" r:id="rId118" xr:uid="{91010730-5DE4-410E-A765-2C363B97D88C}"/>
    <hyperlink ref="N238" r:id="rId119" xr:uid="{19FF74F9-70AC-44E4-B764-A7F709C04903}"/>
    <hyperlink ref="N239" r:id="rId120" xr:uid="{18395918-6BDF-4AE4-AAD8-46512C69F045}"/>
    <hyperlink ref="N241" r:id="rId121" xr:uid="{E338F683-3563-4D96-BB76-10813E5E9CE8}"/>
    <hyperlink ref="N242" r:id="rId122" xr:uid="{FFB9DB32-99E7-4DDC-AB52-CC1150F2658E}"/>
    <hyperlink ref="N243" r:id="rId123" xr:uid="{68BB6BDD-BC29-4502-B751-0CBE00718CDC}"/>
    <hyperlink ref="N244" r:id="rId124" xr:uid="{E1B3F273-E39F-48D8-8532-1CDEC60915D2}"/>
    <hyperlink ref="N245" r:id="rId125" xr:uid="{68D0CD94-1DE9-4B50-8C89-A0BAE3F91D77}"/>
    <hyperlink ref="N246" r:id="rId126" xr:uid="{4EEE1D46-E32C-4BCC-B63D-4BB7D5E1C8F1}"/>
    <hyperlink ref="N247" r:id="rId127" xr:uid="{9F45D6B4-CD48-4118-BBDD-E8D7103C1B69}"/>
    <hyperlink ref="N248" r:id="rId128" xr:uid="{B83ADACF-32DF-4ADE-A613-15A7CB3DA4F3}"/>
    <hyperlink ref="N249" r:id="rId129" xr:uid="{FAC84473-D26E-4926-BB0E-44736E2EE4AF}"/>
    <hyperlink ref="N250" r:id="rId130" xr:uid="{C03E809D-96A0-4513-9DD6-884AD1CE77A1}"/>
    <hyperlink ref="N251" r:id="rId131" xr:uid="{164E5B4F-AEB9-4697-A39E-87406F3FA1E3}"/>
    <hyperlink ref="N252" r:id="rId132" xr:uid="{E4CBEFC4-F2EE-453E-9642-45AC96766D63}"/>
    <hyperlink ref="N253" r:id="rId133" xr:uid="{32F8E5B0-9B83-4742-B7B1-8180747FB9F5}"/>
    <hyperlink ref="N254" r:id="rId134" xr:uid="{693D1E4D-B64D-4C0C-B600-6239D240F6F6}"/>
    <hyperlink ref="N255" r:id="rId135" xr:uid="{00788842-14BF-482B-BABE-784DFB915F90}"/>
    <hyperlink ref="N256" r:id="rId136" xr:uid="{A1BCAF21-CC8F-47B3-BF90-53F34A0B1A23}"/>
    <hyperlink ref="N257" r:id="rId137" xr:uid="{BF381BB2-39FB-4516-A7E5-65934D95B2D7}"/>
    <hyperlink ref="N258" r:id="rId138" xr:uid="{5741E6E7-7CD8-45B7-81C2-B6454386C55C}"/>
    <hyperlink ref="N259" r:id="rId139" xr:uid="{BE9D99F0-BA32-4EF2-8755-D68626902139}"/>
    <hyperlink ref="N260" r:id="rId140" xr:uid="{197D90C8-2E25-48EC-B65D-A0E9C2729A66}"/>
    <hyperlink ref="N261" r:id="rId141" xr:uid="{1AF0D3CE-4730-4306-AA5F-CD593CCA5370}"/>
    <hyperlink ref="N262" r:id="rId142" xr:uid="{8C5EF88B-B834-479A-AFEB-DA301BF7472A}"/>
    <hyperlink ref="N263" r:id="rId143" xr:uid="{2A4EFA8D-7D2C-4D55-BD6D-E6572099F5F1}"/>
    <hyperlink ref="N264" r:id="rId144" xr:uid="{C2ADBE42-7101-4A6D-9CDC-B24B0ABDDD6A}"/>
    <hyperlink ref="N265" r:id="rId145" xr:uid="{8CB833BF-8D7B-4C6B-B5A8-51D920666271}"/>
    <hyperlink ref="N266" r:id="rId146" xr:uid="{1004806E-F22A-4A0B-8242-5C8FA24B56A4}"/>
    <hyperlink ref="N267" r:id="rId147" xr:uid="{76AE9AE6-0470-4632-A804-00EB81889853}"/>
    <hyperlink ref="N269" r:id="rId148" xr:uid="{297BBFA3-8830-4419-B1FF-5B85DE2AFC5D}"/>
    <hyperlink ref="N271" r:id="rId149" xr:uid="{F9E6242A-818B-4F5A-8B51-B9BD80A9427A}"/>
    <hyperlink ref="N268" r:id="rId150" xr:uid="{5BB9083E-0A56-4746-8540-F8374EB27274}"/>
    <hyperlink ref="N270" r:id="rId151" xr:uid="{113D75D2-3C11-4091-A276-F1F9A20F5CA2}"/>
    <hyperlink ref="N9" r:id="rId152" xr:uid="{145E0E9D-2949-41A7-ACCE-4ACE0AE9692E}"/>
    <hyperlink ref="N10" r:id="rId153" xr:uid="{37CB2AA6-1208-46FD-997F-22E5AD36F153}"/>
    <hyperlink ref="N11" r:id="rId154" xr:uid="{7685492B-31C4-4480-B38E-3833967FF4D5}"/>
    <hyperlink ref="N12" r:id="rId155" xr:uid="{E901D38C-B5FB-4EF9-88FE-4CCDCA0E5307}"/>
    <hyperlink ref="N13" r:id="rId156" xr:uid="{48439FE2-A11C-4716-84E3-FDA079001601}"/>
    <hyperlink ref="N14" r:id="rId157" xr:uid="{E61BA51D-1F20-4D35-8DFF-F75D0DDC8F7D}"/>
    <hyperlink ref="N15" r:id="rId158" xr:uid="{159A5C4C-9813-49DA-A95F-2EAC34D62470}"/>
    <hyperlink ref="N115" r:id="rId159" xr:uid="{97FED093-48EF-49A4-BC1A-AAEF4B64A7FF}"/>
    <hyperlink ref="N114" r:id="rId160" xr:uid="{077B6F60-7ADA-4D0E-A6C6-F177213C51A8}"/>
    <hyperlink ref="N108" r:id="rId161" xr:uid="{BBE1DAC1-0064-40A8-962B-C178C40C0259}"/>
    <hyperlink ref="N109" r:id="rId162" display="http://pazti.ft.undip.ac.id/assets/upload/II.1.c.pdf" xr:uid="{985CA380-26AC-4DBA-810A-F6ACCD18F174}"/>
    <hyperlink ref="N107" r:id="rId163" xr:uid="{DE9D67F1-E1DE-468C-9817-0A808B1C5A0A}"/>
    <hyperlink ref="N106" r:id="rId164" xr:uid="{4E88B336-3A38-484D-A2FD-14C6CFD4E5B5}"/>
    <hyperlink ref="N113" r:id="rId165" xr:uid="{9245EFFA-1D56-44FC-ABA1-22341665561C}"/>
    <hyperlink ref="N112" r:id="rId166" xr:uid="{A8F2B095-0E7A-4119-8881-796F7F01CA31}"/>
    <hyperlink ref="N111" r:id="rId167" xr:uid="{063A1374-F8BD-4AA4-BADE-712CEF9E22CF}"/>
    <hyperlink ref="N18" r:id="rId168" xr:uid="{D02FE4F6-8A4B-4563-972C-07CB3661790F}"/>
    <hyperlink ref="N19" r:id="rId169" xr:uid="{9A932584-FC24-4F8B-8AF3-660DBCA2090E}"/>
    <hyperlink ref="N20" r:id="rId170" xr:uid="{BEF1883B-990A-47E2-A07F-2D3965B18B74}"/>
    <hyperlink ref="N21" r:id="rId171" xr:uid="{ED17D961-FFDB-4781-AFA5-E85A5708F582}"/>
    <hyperlink ref="N22" r:id="rId172" xr:uid="{A126CC5E-95CC-416B-B535-82C6302EBB1C}"/>
    <hyperlink ref="N23" r:id="rId173" xr:uid="{16E751F4-80C6-4C18-ACAA-8F14964A26B6}"/>
    <hyperlink ref="N25" r:id="rId174" xr:uid="{3011C306-D71D-45ED-8400-9B4B4518886C}"/>
    <hyperlink ref="N24" r:id="rId175" xr:uid="{2D18B376-E4BB-4906-BAF2-3F0F29089242}"/>
    <hyperlink ref="N27" r:id="rId176" xr:uid="{C0A0A2BB-A990-40C0-A67B-34B961F2BC65}"/>
    <hyperlink ref="N28" r:id="rId177" xr:uid="{F1A8FDE1-70DE-4C78-A61C-42DC8FBAD253}"/>
    <hyperlink ref="N31" r:id="rId178" xr:uid="{1E8E8C26-7C1B-43ED-B017-10CEA147AC6E}"/>
    <hyperlink ref="N32" r:id="rId179" xr:uid="{3ACE4D8B-FDBC-4FB3-BAA6-43E1BFBAFC3A}"/>
    <hyperlink ref="N29" r:id="rId180" xr:uid="{CEB92F9A-2E05-40F4-88FE-10B213909C33}"/>
    <hyperlink ref="N30" r:id="rId181" xr:uid="{9556C447-2C13-463B-98DA-3EAC77BD8746}"/>
    <hyperlink ref="N61" r:id="rId182" display="http://pazti.ft.undip.ac.id/assets/upload/Laporan Kegiatan 1.3.c 2021.pdf" xr:uid="{15D2B217-3F25-45AD-B62C-066B40B9762B}"/>
    <hyperlink ref="N62" r:id="rId183" xr:uid="{C331AC50-A9F7-466E-A6F6-07854E8D88EE}"/>
    <hyperlink ref="N63" r:id="rId184" display="http://pazti.ft.undip.ac.id/assets/upload/I.3.c. Laporan Tindak Lanjut Monev_New Final.pdf" xr:uid="{F4A07321-5DE3-4A78-8970-4F63439E6AFE}"/>
    <hyperlink ref="N57" r:id="rId185" xr:uid="{D425EC57-7D3A-4BE1-B5EE-FCAFDA394124}"/>
    <hyperlink ref="N58" r:id="rId186" xr:uid="{3C94FD19-73F3-4614-9E3E-5085AFAFBE77}"/>
    <hyperlink ref="N59" r:id="rId187" xr:uid="{69C5BA34-3AD6-4750-A1ED-E2323FDCF447}"/>
    <hyperlink ref="N60" r:id="rId188" location="gid=0" xr:uid="{AF178209-F7BC-4DC2-A32C-BFEE523EEB24}"/>
    <hyperlink ref="N55" r:id="rId189" display="http://pazti.ft.undip.ac.id/assets/upload/I.3.a Implementasi Pembangunan ZI Sesuai Rencana.pdf" xr:uid="{E11C143D-159E-42EA-BBDB-18C34B8CBBAC}"/>
    <hyperlink ref="N56" r:id="rId190" display="http://pazti.ft.undip.ac.id/assets/upload/1.3.a. SOP Lembar pengisian Evaluasi 2021 (fix).pdf" xr:uid="{991F17FB-1E38-4415-B2C4-05A2044591BA}"/>
    <hyperlink ref="N66" r:id="rId191" xr:uid="{4B7A37E7-70E4-4F4F-B818-3FB7849327FD}"/>
    <hyperlink ref="N67" r:id="rId192" xr:uid="{37E20FED-9D29-4A44-9EAF-3C6D39AC2337}"/>
    <hyperlink ref="N68" r:id="rId193" xr:uid="{CA4F69BC-3B77-4185-9165-BCE5E1955943}"/>
    <hyperlink ref="N69" r:id="rId194" xr:uid="{F2D3BD1D-6CDF-45F9-B537-7269CA37A439}"/>
    <hyperlink ref="N70" r:id="rId195" xr:uid="{121D19E3-44FF-4543-8AB5-E33C6FFEEF69}"/>
    <hyperlink ref="N71" r:id="rId196" xr:uid="{528EE429-BE7E-4A63-A761-52C1495FE7F2}"/>
    <hyperlink ref="N73" r:id="rId197" xr:uid="{8848B455-2F89-4B60-83D4-D07EBECFC47A}"/>
    <hyperlink ref="N74" r:id="rId198" xr:uid="{92A4104B-2A6E-4BBD-AFC9-04F1497D39B3}"/>
    <hyperlink ref="N75" r:id="rId199" xr:uid="{30EAD016-F2C2-4DD3-9563-03AE1A71DB65}"/>
    <hyperlink ref="N76" r:id="rId200" xr:uid="{74B16907-EE4C-474C-B83A-5028962F6D4D}"/>
    <hyperlink ref="N77" r:id="rId201" xr:uid="{3D759273-BDE8-4A94-85B6-431D34CF7A3A}"/>
    <hyperlink ref="N79" r:id="rId202" xr:uid="{626FF7E0-A7BF-487B-9E18-EAD29FCF26BA}"/>
    <hyperlink ref="N80" r:id="rId203" xr:uid="{7AC42609-2519-46EC-B03F-5EAFB79827B1}"/>
    <hyperlink ref="N81" r:id="rId204" xr:uid="{F8E9FF04-4ED3-4B65-B8BA-AA4F4D610F09}"/>
    <hyperlink ref="N82" r:id="rId205" xr:uid="{8AA52E1F-26C8-4406-8F52-31E54F3E14B1}"/>
    <hyperlink ref="N83" r:id="rId206" xr:uid="{7C744E5F-B309-41D9-AA2C-4677FCE860B2}"/>
    <hyperlink ref="N84" r:id="rId207" xr:uid="{060015CF-4768-48A5-B6C4-3572736D93AE}"/>
    <hyperlink ref="N85" r:id="rId208" xr:uid="{EDEAC60D-C212-4A69-A714-06D71E2D9C68}"/>
    <hyperlink ref="N86" r:id="rId209" xr:uid="{6586A4FC-B9F1-4BBD-ADD6-06C92AEB730A}"/>
    <hyperlink ref="N87" r:id="rId210" xr:uid="{1BEDBF81-A30A-47DE-98F7-784EFCF3E44C}"/>
    <hyperlink ref="N88" r:id="rId211" xr:uid="{D13B7A6F-3C98-46F9-A71B-E200A20D9D48}"/>
    <hyperlink ref="N89" r:id="rId212" xr:uid="{5659EE28-434B-437C-AB35-37C5E2E207C0}"/>
    <hyperlink ref="N90" r:id="rId213" xr:uid="{970B9F59-82A9-4B84-B119-29BE65D7C81E}"/>
    <hyperlink ref="N91" r:id="rId214" xr:uid="{5708E69F-0A93-4CF3-A728-38AA01988318}"/>
    <hyperlink ref="N92" r:id="rId215" xr:uid="{ABB97D6E-BF42-4DDC-9014-7B2A6BDB50BE}"/>
    <hyperlink ref="N93" r:id="rId216" xr:uid="{B859E5D9-45C7-4CCB-B386-6B046ACECC81}"/>
    <hyperlink ref="N95" r:id="rId217" xr:uid="{8A5E5E3E-D541-403B-A2B7-F6231ACA69F7}"/>
    <hyperlink ref="N96" r:id="rId218" xr:uid="{E65CD97A-BA55-455E-AE4A-7845367E4AD8}"/>
    <hyperlink ref="N97" r:id="rId219" xr:uid="{4217AA55-5EBE-4FF3-B502-9FB545503DDC}"/>
    <hyperlink ref="N98" r:id="rId220" xr:uid="{9487CF72-DA25-43DA-9B80-DE1949A45E44}"/>
    <hyperlink ref="N99" r:id="rId221" xr:uid="{7E9FB47F-BBBF-405B-84A0-2396F58818A3}"/>
    <hyperlink ref="N100" r:id="rId222" xr:uid="{FDD7FF8D-3B15-48CD-B403-6B3D9A70C5E7}"/>
    <hyperlink ref="N103" r:id="rId223" xr:uid="{BBBA3EA6-E288-4C1C-AD1C-414BABA4C14A}"/>
    <hyperlink ref="N101" r:id="rId224" xr:uid="{FA91A198-9C62-498F-AB0A-984B7E6B53BB}"/>
    <hyperlink ref="N102" r:id="rId225" xr:uid="{5F956903-8BF8-4B32-BFF0-4F266E41A047}"/>
    <hyperlink ref="N35" r:id="rId226" xr:uid="{3D981C01-32C3-4A71-9D35-665C5A66F806}"/>
    <hyperlink ref="N38" r:id="rId227" xr:uid="{9537153E-1A88-4B1B-8774-8E78802A90FF}"/>
    <hyperlink ref="N36" r:id="rId228" xr:uid="{EF749308-2122-46AE-92B4-29D4381AEEA0}"/>
    <hyperlink ref="N37" r:id="rId229" xr:uid="{1C4DF433-7897-4CE7-B028-8A351E1996DA}"/>
    <hyperlink ref="N39" r:id="rId230" xr:uid="{F5F29C30-D38C-409F-AAA4-52FE766FED90}"/>
    <hyperlink ref="N42" r:id="rId231" xr:uid="{378DEDA4-4C8E-4805-A70D-0AAE79AD7B94}"/>
    <hyperlink ref="N43" r:id="rId232" xr:uid="{DC135886-E6C6-473A-9D11-21437B28CBDE}"/>
    <hyperlink ref="N44" r:id="rId233" xr:uid="{6541E550-2A8A-4770-AFE7-FCB7D9B9DFE2}"/>
    <hyperlink ref="N45" r:id="rId234" xr:uid="{9FF32B43-D247-4759-BCCD-FF3E38037AB5}"/>
    <hyperlink ref="N47" r:id="rId235" xr:uid="{114BEDEF-620B-413C-926E-5768AE5278A7}"/>
    <hyperlink ref="N49" r:id="rId236" xr:uid="{C366299A-B53A-46E0-9590-AEC107FBE76C}"/>
    <hyperlink ref="N51" r:id="rId237" xr:uid="{92A2CD92-6107-4873-BD5D-4D611D663F3D}"/>
    <hyperlink ref="N53" r:id="rId238" xr:uid="{C93EBA2E-26F8-4B1C-A41F-D53F6049742F}"/>
    <hyperlink ref="N149" r:id="rId239" display="http://pazti.ft.undip.ac.id/assets/upload/ZI-WBK 3.3a.pdf" xr:uid="{28FD0C0C-A279-44AB-9680-0F8C6FBA11E3}"/>
    <hyperlink ref="N150" r:id="rId240" display="http://pazti.ft.undip.ac.id/assets/upload/III.3.a. Tendik_pelatihan yang pernah diikuti_baru (hingga 2021).pdf" xr:uid="{75CD87C3-68FF-4679-8ACB-8BC34ED38ABB}"/>
    <hyperlink ref="N151" r:id="rId241" display="http://pazti.ft.undip.ac.id/assets/upload/III.3.a. Dosen_pelatihan yang pernah diikuti (hingga 2021).pdf" xr:uid="{F25AE9FB-5AD6-4089-83BE-35040E24CCF0}"/>
    <hyperlink ref="N152" r:id="rId242" display="http://pazti.ft.undip.ac.id/assets/upload/III.3.a. Blueprint SDM Undip 2020.pdf" xr:uid="{80FE0533-14B4-4093-8B83-72611874708C}"/>
    <hyperlink ref="N153" r:id="rId243" xr:uid="{D2480DD4-00AC-461F-9D07-D6E00BE9B584}"/>
    <hyperlink ref="N154" r:id="rId244" xr:uid="{9B5668F8-E5C4-487A-B8D1-57C51DF490A2}"/>
    <hyperlink ref="N193" r:id="rId245" display="http://pazti.ft.undip.ac.id/assets/upload/III.4.c. DP3 DEKAN.pdf" xr:uid="{2B5254ED-6474-43CA-B204-A6BD339B0AF1}"/>
    <hyperlink ref="N194" r:id="rId246" display="http://pazti.ft.undip.ac.id/assets/upload/III.4.c. DP3 Dosen.pdf" xr:uid="{7FD6B2DE-3715-41DA-BBC7-CF56D95C44A6}"/>
    <hyperlink ref="N195" r:id="rId247" display="http://pazti.ft.undip.ac.id/assets/upload/III.4.c. DP3 Manager Bagian.pdf" xr:uid="{58F80C71-8274-4ADC-9209-3920D94A133E}"/>
    <hyperlink ref="N196" r:id="rId248" display="http://pazti.ft.undip.ac.id/assets/upload/III.4.c. DP3 Tenaga Kependidikan.pdf" xr:uid="{43BEC035-0B2B-4F91-9B20-306610798A0E}"/>
    <hyperlink ref="N197" r:id="rId249" display="http://pazti.ft.undip.ac.id/assets/upload/III.4.c. JADWAL KULIAH.pdf" xr:uid="{B56B8F0C-B7AB-4D7A-80FF-5A4B17A91153}"/>
    <hyperlink ref="N198" r:id="rId250" display="http://pazti.ft.undip.ac.id/assets/upload/III.4.c. Kinerja bulanan (presensi) dosen dan tendik (Bulan April dan Mei 2021).pdf" xr:uid="{E97ABDBA-357A-4FC6-9CD2-CCBE2269DBFD}"/>
    <hyperlink ref="N199" r:id="rId251" display="http://pazti.ft.undip.ac.id/assets/upload/III.4.c. LAPORAN KINERJA (BKD) DOSEN.pdf" xr:uid="{CC98B6A4-DDBB-4746-9826-DB939C88928E}"/>
    <hyperlink ref="N200" r:id="rId252" display="http://pazti.ft.undip.ac.id/assets/upload/III.4.c. LAPORAN KINERJA (BKD) KETUA DEPARTEMEN.pdf" xr:uid="{FB40312B-7CCB-4615-A999-173AEECE47EE}"/>
    <hyperlink ref="N201" r:id="rId253" display="https://skp.apps.undip.ac.id/sso/index.php/sso/authen?code=0.AXIANQQpA3T_0UWuqhc2dyIc-GayqqyPn9hDsI7EkGdu3v5yALU.AQABAAIAAAD--DLA3VO7QrddgJg7WevrTT3Y0Y1y6n2EDl4wonT8hDwLi-xtVbEQJlg1h8V36n_RexA9tYrySJhfDOCbVKCukwNRiT-ef-wRAyav5HqvDVqNPRYFaflZsnI9y5RqAzlTM4kLK5CZB5qpPGT0STrq7dzlnRRdPt3DL0EWQIhUuI0NK_y-jANwqsnHxYr2ml-6Kx8KSjp3jX8Dlv8NgjW-1RI9yuyR8J93SU1RzmgMGJN3ZPlLQtVS4FoKOM9rROxdNI0AP3YnNVI2L2tzqT4Q9uXFFeIcdEFXRqF6G5YbQaRNafVEUVUYX__NuJfOzNd_YK6HxvtZ0cY_zjGsgY4h97jpnNbORqeKSoKc78unCthZYaP9KpAcWXVf9qSFjVoRzRzBv14Oq__qdh5R9L6t5LiMmC3ndmmV2Rvrl7qy3Bojjo4oGgkrBmQT0bd1PdBPC5GU4ScgUYqf5gIfwwOrI4-6F_rFzgdeRckKaKGeq-6lag1BknvbWMYVRiv5sBj_yDGklrI1aj3u8p7PtwtL5vySk_9zpjpYQfuePzJUDHyotlE48p9meTZkO4EEDPkFWyeIwvHtY4CGyzfp9mlNHmJ-WGvWFlwEuMHDs4JxcbaiZH9FuKK6y7BK7DnC1zBm5xdLFn15if3SsgmBK9SeRqN8qRpooVBLvzYiyICNlviLiyHVWyIVQgYV6DbWb5JIju0RTYZccX2Z5cRZBehSzxJSbUCgEaWPnCSnaNymhiAA&amp;state=3ef1e0e49d45ad15bef5eff426895314&amp;session_state=4db58cbb-f80b-4dad-b8b7-7514afecb6e8#" xr:uid="{ADE1A379-904B-4683-B805-7856DAE5BCC7}"/>
    <hyperlink ref="N202" r:id="rId254" display="https://skptendik.apps.undip.ac.id/sso/index.php/sso/authen?code=0.AXIANQQpA3T_0UWuqhc2dyIc-CMw49Rt2DRCikHNYKIUXjZyALU.AQABAAIAAAD--DLA3VO7QrddgJg7Wevrm5Efi-2MbHQ4cV6KB22yFq3J-9f4Nyzfr1TfnqYMMT7siZiwI5I1h1kVGLxz82yEgvvCqmTGx5ZbcDUzzggcwpMK9I57L8sdyLpha6kVWRtp5fqzJDt8jxX-XOy2qp2m3pH1Ig14_L3tx3eLBs7n-vegdiwZPLwyrR8O2KMlFBaSM16LBRVtm9H5GA4NMrE_4WMbtS47Z6KJbpbtAPvNtQp7XGzzZiAuJs97CsF50uq-p84TUbugzTS2Yu6IaGMh4G2ertFaqOlu4_0lWUjUDjCatmMQWQjsI7x1xUkWkbz8-7EZqG2oicC8c924zewqosxhhqUOCI707jChZbl9ap3QfZys7XOVRcwt1mK8QCZ_T_uTDS3O1_l-McYnCweYgEjp3_EtKhBcMXdGuw5heSz6D3XuOxcWf0mOkqqRfADn-jeuAScvPT2vm5qrPHRjdAM9_nIWhjeUb9xCAZVkG_sfGWomtETKf_XVbJWpWws8BktnXnmW2ZfKN_i7YetarGCdkFLBo81ZxMZ71ODB-QPTa2m5Gvs2HZUmUS2fFsAGknyuRuvVnWoyP0_tvQDFC97PUU00pNxVEl0oSiu5dmPYkO9drZ0uh5Ys2Gisgkx_jqx3xU8a2A6S_cXoRKp66F1v6hcoE0ZIYVpjawAUvu7ghvoO8OH9k6N5eurCXB74mACFznO7267i3JaMetzSFnWd3qgpSHagFvwbdbgTSCAA&amp;state=a8b0ae4e75d15bc72600df69b35ec72a&amp;session_state=4db58cbb-f80b-4dad-b8b7-7514afecb6e8#" xr:uid="{F37556A8-CF2C-4CAD-A333-933B4EC2F53A}"/>
    <hyperlink ref="N210" r:id="rId255" display="http://pazti.ft.undip.ac.id/assets/upload/III.5.a. Disiplin PNS PP 53 No 2010.pdf" xr:uid="{4E5684E0-EC78-4B50-AB10-C4CF64B0D5D3}"/>
    <hyperlink ref="N211" r:id="rId256" display="http://pazti.ft.undip.ac.id/assets/upload/III.5.a. Kode etik dosen Undip.pdf" xr:uid="{355F9ACD-CA0F-4C6F-A1A5-D0C552580F4C}"/>
    <hyperlink ref="N212" r:id="rId257" display="http://pazti.ft.undip.ac.id/assets/upload/III.5.a. SE MENPAN RB ttg penyesuai sistem kerja ASN 2020.pdf" xr:uid="{D4BE0C33-864C-418F-97F3-40845648075A}"/>
    <hyperlink ref="N213" r:id="rId258" display="http://pazti.ft.undip.ac.id/assets/upload/III.5.a. SE Undip ttg penyesuaian sistem kerja pegawai 2020.pdf" xr:uid="{46FFBE05-E9A7-4002-97DC-7562A216EE12}"/>
    <hyperlink ref="N214" r:id="rId259" display="http://pazti.ft.undip.ac.id/assets/upload/III.5.a. SE Undip bekerja dari rumah 2021.pdf" xr:uid="{466347EE-A7C8-4585-A8BA-5736D1DF9809}"/>
    <hyperlink ref="N215" r:id="rId260" display="http://pazti.ft.undip.ac.id/assets/upload/III.5.a. Teguran disiplin a.n. Rustam, dkk 2020.pdf" xr:uid="{B4BDDAAF-E406-48FE-A8B0-75C80839FBCA}"/>
    <hyperlink ref="N216" r:id="rId261" display="http://pazti.ft.undip.ac.id/assets/upload/III.5.a. Teguran disiplin a.n. Charisma Tubagus 2021.pdf" xr:uid="{6D699C21-1CB1-400C-AAF4-E51F5089B9A0}"/>
    <hyperlink ref="N217" r:id="rId262" display="http://pazti.ft.undip.ac.id/assets/upload/III.5.a. Contoh cek plagiarsm pada artikel dosen.pdf" xr:uid="{09E01F54-4E1D-4B93-AD31-C629EF3A6886}"/>
    <hyperlink ref="N218" r:id="rId263" display="http://pazti.ft.undip.ac.id/assets/upload/III.5.a. Rekap kinerja (presensi) dosen dan tendik bulan April dan Mei 2021.pdf" xr:uid="{00F209F2-DC29-45DE-B391-7471BEA313B7}"/>
    <hyperlink ref="N220" r:id="rId264" display="http://pazti.ft.undip.ac.id/assets/upload/III.6.a. Data informasi kepegawaian unit kerja telah dimutakhirkan secara berkala.pdf" xr:uid="{FA77AC25-10A4-4263-9F90-FBF529FE17AC}"/>
    <hyperlink ref="N221" r:id="rId265" display="http://pazti.ft.undip.ac.id/assets/upload/3.6.a. Log book pemutakhiran sikepo.pdf" xr:uid="{50FF9734-25F7-43E1-9B5C-6B04B51304F1}"/>
    <hyperlink ref="N222" r:id="rId266" display="http://pazti.ft.undip.ac.id/assets/upload/3.6.a. LAYANAN KEPEGAWAIAN ONLINE_FT UNDIP.pdf" xr:uid="{97ECB085-4C61-4843-8C26-E50B9176955F}"/>
    <hyperlink ref="N223" r:id="rId267" xr:uid="{7100ED41-7529-4871-AB8F-CE78D05A575E}"/>
    <hyperlink ref="N224" r:id="rId268" xr:uid="{7CDBCC21-9E08-4EBC-AB17-A48A5024A114}"/>
    <hyperlink ref="N225" r:id="rId269" xr:uid="{9C5D5B65-FE43-4F3C-AFB4-9C212A97067B}"/>
    <hyperlink ref="N226" r:id="rId270" xr:uid="{45332D95-A9D3-4321-82B1-0B5E05420868}"/>
    <hyperlink ref="N277" r:id="rId271" display="http://pazti.ft.undip.ac.id/assets/upload/V.1.b_1-2 SOP pengendalian gratifikasi.pdf" xr:uid="{7BCD3FFE-891B-4C61-833D-72F5A6B3B947}"/>
    <hyperlink ref="N278" r:id="rId272" display="http://pazti.ft.undip.ac.id/assets/upload/V.1.b_3-7 Pelaporan dan inovasi gratifikasi.pdf" xr:uid="{8D7086D0-0A75-470E-BF7B-C84107125180}"/>
    <hyperlink ref="N274" r:id="rId273" display="http://pazti.ft.undip.ac.id/assets/upload/V.1.a_1-2 Peraturan terkait gratifikasi.pdf" xr:uid="{B2ECED93-15F5-4557-B602-383AE39ADBAA}"/>
    <hyperlink ref="N275" r:id="rId274" display="http://pazti.ft.undip.ac.id/assets/upload/V.1.a_3-6 Media sosialisasi gratifikasi.pdf" xr:uid="{E2AC68D1-7AD0-4947-B4D3-4852FDCD299E}"/>
    <hyperlink ref="N276" r:id="rId275" display="http://pazti.ft.undip.ac.id/assets/upload/V.1.a_7-10 Bukti sosialisasi gratifikasi.pdf" xr:uid="{E4A2CEB0-F691-4B59-ABC2-34EFF9B5CF2A}"/>
    <hyperlink ref="N292" r:id="rId276" display="http://pazti.ft.undip.ac.id/assets/upload/V.2.d_1-5 Sosialisasi peta risiko, maturitas SPIP, hasil survey.pdf" xr:uid="{B3360C4F-EE04-4742-843B-B886E53E5FA3}"/>
    <hyperlink ref="N293" r:id="rId277" display="http://pazti.ft.undip.ac.id/assets/upload/V.2.d_6-11 Kegiatan sosialisasi dan keterbukaan informasi publik.pdf" xr:uid="{FAD24463-5C71-4019-9CC0-C122F61AD8C0}"/>
    <hyperlink ref="N290" r:id="rId278" display="http://pazti.ft.undip.ac.id/assets/upload/V.2.c_1 Peta pengendalian risiko.pdf.pdf" xr:uid="{27727EDC-2473-447C-BFF3-C9B04D85565B}"/>
    <hyperlink ref="N291" r:id="rId279" display="http://pazti.ft.undip.ac.id/assets/upload/V.2.c_2-9 Manajemen risiko dalam keuangan, penelitian, pendidikan, kepegawaian.pdf" xr:uid="{7AF3D5AC-4C07-4B0B-B375-21656C04E556}"/>
    <hyperlink ref="N288" r:id="rId280" display="http://pazti.ft.undip.ac.id/assets/upload/V.2.b_2-4 Manajemen risiko dalam keuangan, penelitian, pendidikan.pdf" xr:uid="{6F854847-682D-4822-B84B-4AF24C26303C}"/>
    <hyperlink ref="N289" r:id="rId281" display="http://pazti.ft.undip.ac.id/assets/upload/V.2.b_5-8 Manajemen risiko dalam kemahasiswaan, K3, pandemi.pdf" xr:uid="{DE917358-F22D-4D97-A522-8B8AD0A5497D}"/>
    <hyperlink ref="N287" r:id="rId282" display="http://pazti.ft.undip.ac.id/assets/upload/V.2.b_1 Peta identifikasi dan penilaian risiko.pdf" xr:uid="{B15EF803-A74E-4250-A40D-7B18DA07F07A}"/>
    <hyperlink ref="N280" r:id="rId283" display="http://pazti.ft.undip.ac.id/assets/upload/V.2.a_1-3 Reformasi birokrasi Undip.pdf" xr:uid="{86853561-44F8-467E-B3B9-224B6DC7BC2E}"/>
    <hyperlink ref="N281" r:id="rId284" display="http://pazti.ft.undip.ac.id/assets/upload/V.2.a_4-6 Tim pengendali mutu.pdf" xr:uid="{78F6555C-1AF0-4DFB-AEAB-FD7329A09D2F}"/>
    <hyperlink ref="N282" r:id="rId285" display="http://pazti.ft.undip.ac.id/assets/upload/V.2.a_7-12 Peraturan kode etik.pdf" xr:uid="{521EB5AF-EE19-4171-BD83-EB023C4CD71F}"/>
    <hyperlink ref="N283" r:id="rId286" display="http://pazti.ft.undip.ac.id/assets/upload/V.2.a_13-15 Pakta integritas.pdf" xr:uid="{3259AE2C-5458-496D-A150-068086FEA759}"/>
    <hyperlink ref="N284" r:id="rId287" display="http://pazti.ft.undip.ac.id/assets/upload/V.2.a_16-19 LHK dan keterbukaan informasi publik.pdf" xr:uid="{B22CED6F-192A-4FFC-8D35-3AB956E462C5}"/>
    <hyperlink ref="N285" r:id="rId288" display="http://pazti.ft.undip.ac.id/assets/upload/V.2.a_20 Sistem informasi pengendalian.pdf" xr:uid="{A628CB72-6770-4D6F-A7BA-693451652E5B}"/>
    <hyperlink ref="N286" r:id="rId289" display="http://pazti.ft.undip.ac.id/assets/upload/V.2.a_21-22 Pengendalian lingkungan.pdf" xr:uid="{B08095D4-7B92-4FB4-AAAC-0328A1324AF6}"/>
    <hyperlink ref="N295" r:id="rId290" display="http://pazti.ft.undip.ac.id/assets/upload/V.3.a_1-2 Peraturan dan SOP pengaduan masyarakat.pdf" xr:uid="{2C643F19-71A8-41D5-83A7-33E6BC0AFAED}"/>
    <hyperlink ref="N296" r:id="rId291" display="http://pazti.ft.undip.ac.id/assets/upload/V.3.a_3-6 Fasilitas pengaduan masyarakat.pdf" xr:uid="{B7277C04-FA36-49E4-A292-BD3BE14D569F}"/>
    <hyperlink ref="N314" r:id="rId292" display="http://pazti.ft.undip.ac.id/assets/upload/V.3.c Monev pengaduan masyarakat.pdf" xr:uid="{94BFB900-6CD0-4C11-86A4-302C694E2E24}"/>
    <hyperlink ref="N315" r:id="rId293" display="http://pazti.ft.undip.ac.id/assets/upload/V.3.d Tindak lanjut monev pengaduan masyarakat.pdf" xr:uid="{A57939CE-0106-4058-AF35-B678469AA06F}"/>
    <hyperlink ref="N298" r:id="rId294" xr:uid="{D9EA42A1-434D-43AE-BC56-AD00050963AA}"/>
    <hyperlink ref="N299" r:id="rId295" xr:uid="{C9A3EFB0-1447-47CA-94CC-AE4906A80EF8}"/>
    <hyperlink ref="N300" r:id="rId296" xr:uid="{04216396-F5DB-4F25-AF63-95C0B76047DC}"/>
    <hyperlink ref="N301" r:id="rId297" xr:uid="{C5064E34-82D4-4E1C-8B47-BFB9580800FE}"/>
    <hyperlink ref="N302" r:id="rId298" xr:uid="{0DA98468-2DFD-46ED-89A1-9CC6C3B9800E}"/>
    <hyperlink ref="N297" r:id="rId299" display="Tindak lanjut pengaduan masyarakat per bulan selama setahun terakhir" xr:uid="{35C20B7F-FAFF-4EDA-9DA3-A58567723E04}"/>
    <hyperlink ref="N303" r:id="rId300" xr:uid="{65BE9A5B-92F0-41F5-B15E-A5F98F9F38C3}"/>
    <hyperlink ref="N304" r:id="rId301" xr:uid="{71284248-74E9-4775-8DD6-67CB6997E67E}"/>
    <hyperlink ref="N305" r:id="rId302" xr:uid="{82DFD7F7-A2CF-4175-A2EB-1ACC006349A2}"/>
    <hyperlink ref="N306" r:id="rId303" xr:uid="{EF236086-2EE0-4490-9E6F-788F3A133189}"/>
    <hyperlink ref="N307" r:id="rId304" xr:uid="{3D0B0437-DBC6-4B2B-9C57-62E21042D7CD}"/>
    <hyperlink ref="N308" r:id="rId305" xr:uid="{A9A42AC5-DFF3-4F75-8CDF-822A2798E8EE}"/>
    <hyperlink ref="N309" r:id="rId306" xr:uid="{73062C3A-1224-4C1E-A3BF-C6B5539BA1F9}"/>
    <hyperlink ref="N317" r:id="rId307" display="http://pazti.ft.undip.ac.id/assets/upload/V.4.a Internalisasi WBS.pdf" xr:uid="{BCABC371-F1BE-4710-B319-F2CD241571EA}"/>
    <hyperlink ref="N318" r:id="rId308" display="http://pazti.ft.undip.ac.id/assets/upload/V.4.b Penerapan WBS.pdf" xr:uid="{3AF32734-5AE1-477F-B92F-0D562DBD387C}"/>
    <hyperlink ref="N320" r:id="rId309" display="Contoh laporan penanganan kasus WBS" xr:uid="{90C11A4C-D2D7-489F-9086-6008E05DFAEA}"/>
    <hyperlink ref="N322" r:id="rId310" display="Contoh tindak lanjut kasus WBS" xr:uid="{FB984814-1FFA-4AC2-B843-733B0E011F3A}"/>
    <hyperlink ref="N321" r:id="rId311" display="Laporan bulanan tindak lanjut atas hasil monitoring dan evaluasi WBS selama setahun terakhir  " xr:uid="{A23E0D26-010C-4770-BC8D-C534AFACD2AC}"/>
    <hyperlink ref="N319" r:id="rId312" display="Laporan monitoring dan evaluasi bulanan WBS selama setahun terakhir  " xr:uid="{F601D29E-2FFB-44A9-BFCC-590E839C476E}"/>
    <hyperlink ref="N324" r:id="rId313" display="http://pazti.ft.undip.ac.id/assets/upload/V.5.a Identifikasi benturan kepentingan.pdf" xr:uid="{06CCDB41-E513-45EF-ACBA-4D7BF47A1AFE}"/>
    <hyperlink ref="N325" r:id="rId314" display="http://pazti.ft.undip.ac.id/assets/upload/V.5.b_1-5 Sosialisasi benturan kepentingan.pdf" xr:uid="{85787D14-EB33-44FB-A28D-E5757141B2D6}"/>
    <hyperlink ref="N326" r:id="rId315" display="http://pazti.ft.undip.ac.id/assets/upload/V.5.b_6-8 Kegiatan internalisasi benturan kepentingan.pdf" xr:uid="{8FFA827D-7DB4-4977-88B1-BC42DA3F3A66}"/>
    <hyperlink ref="N327" r:id="rId316" display="http://pazti.ft.undip.ac.id/assets/upload/V.5.c Implementasi penanganan benturan kepentingan.pdf" xr:uid="{4AA8F312-A6BC-4476-988B-165E851625BD}"/>
    <hyperlink ref="N328" r:id="rId317" display="http://pazti.ft.undip.ac.id/assets/upload/V.5.d Laporan evaluasi benturan kepentingan.pdf" xr:uid="{F19D3AC1-F030-40FC-95CE-770D2FAB93FA}"/>
    <hyperlink ref="N329" r:id="rId318" xr:uid="{7E730D84-32FF-4490-8D6A-1EC8BE867DE2}"/>
    <hyperlink ref="N330" r:id="rId319" xr:uid="{0816F55E-C120-4ED0-9737-E6E8C80C3F1F}"/>
  </hyperlinks>
  <pageMargins left="2.3622047244094491" right="0.9055118110236221" top="0.74803149606299213" bottom="0.74803149606299213" header="0.31496062992125984" footer="0.31496062992125984"/>
  <pageSetup paperSize="5" scale="28" fitToHeight="0" orientation="landscape" r:id="rId320"/>
  <legacyDrawing r:id="rId3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50"/>
  <sheetViews>
    <sheetView tabSelected="1" topLeftCell="A28" zoomScale="70" zoomScaleNormal="70" workbookViewId="0">
      <selection activeCell="I42" sqref="I42"/>
    </sheetView>
  </sheetViews>
  <sheetFormatPr defaultColWidth="9.140625" defaultRowHeight="15" x14ac:dyDescent="0.25"/>
  <cols>
    <col min="1" max="2" width="9.140625" style="9"/>
    <col min="3" max="3" width="5.7109375" style="9" customWidth="1"/>
    <col min="4" max="4" width="4.28515625" style="9" customWidth="1"/>
    <col min="5" max="5" width="4.42578125" style="9" customWidth="1"/>
    <col min="6" max="6" width="3.140625" style="9" customWidth="1"/>
    <col min="7" max="7" width="70.7109375" style="9" customWidth="1"/>
    <col min="8" max="8" width="6.5703125" style="9" customWidth="1"/>
    <col min="9" max="9" width="11.7109375" style="9" customWidth="1"/>
    <col min="10" max="12" width="15.42578125" style="9" customWidth="1"/>
    <col min="13" max="16384" width="9.140625" style="9"/>
  </cols>
  <sheetData>
    <row r="2" spans="1:14" ht="18" x14ac:dyDescent="0.25">
      <c r="A2" s="1"/>
      <c r="B2" s="1"/>
      <c r="C2" s="2" t="s">
        <v>15</v>
      </c>
      <c r="D2" s="3"/>
      <c r="E2" s="4"/>
      <c r="F2" s="5"/>
      <c r="G2" s="6"/>
      <c r="H2" s="7"/>
      <c r="I2" s="8"/>
      <c r="J2" s="8"/>
      <c r="K2" s="8"/>
      <c r="L2" s="8"/>
    </row>
    <row r="3" spans="1:14" ht="18" x14ac:dyDescent="0.25">
      <c r="A3" s="1"/>
      <c r="B3" s="1"/>
      <c r="C3" s="2" t="s">
        <v>81</v>
      </c>
      <c r="D3" s="3"/>
      <c r="E3" s="4"/>
      <c r="F3" s="5" t="s">
        <v>82</v>
      </c>
      <c r="G3" s="2" t="s">
        <v>273</v>
      </c>
      <c r="H3" s="7"/>
      <c r="I3" s="8"/>
      <c r="J3" s="8"/>
      <c r="K3" s="8"/>
      <c r="L3" s="8"/>
    </row>
    <row r="4" spans="1:14" ht="17.25" customHeight="1" x14ac:dyDescent="0.25">
      <c r="A4" s="1"/>
      <c r="B4" s="1"/>
      <c r="C4" s="2" t="s">
        <v>60</v>
      </c>
      <c r="D4" s="3"/>
      <c r="E4" s="4"/>
      <c r="F4" s="5" t="s">
        <v>82</v>
      </c>
      <c r="G4" s="10">
        <v>2021</v>
      </c>
      <c r="H4" s="7"/>
      <c r="I4" s="8"/>
      <c r="J4" s="8"/>
      <c r="K4" s="8"/>
      <c r="L4" s="8"/>
    </row>
    <row r="5" spans="1:14" hidden="1" x14ac:dyDescent="0.25">
      <c r="A5" s="1"/>
      <c r="B5" s="1"/>
      <c r="C5" s="3"/>
      <c r="D5" s="3"/>
      <c r="E5" s="4"/>
      <c r="F5" s="5"/>
      <c r="G5" s="6"/>
      <c r="H5" s="7"/>
      <c r="I5" s="8"/>
      <c r="J5" s="8"/>
      <c r="K5" s="8"/>
      <c r="L5" s="8"/>
    </row>
    <row r="6" spans="1:14" ht="30" x14ac:dyDescent="0.25">
      <c r="A6" s="11"/>
      <c r="B6" s="11"/>
      <c r="C6" s="336" t="s">
        <v>0</v>
      </c>
      <c r="D6" s="336"/>
      <c r="E6" s="336"/>
      <c r="F6" s="336"/>
      <c r="G6" s="336"/>
      <c r="H6" s="12" t="s">
        <v>83</v>
      </c>
      <c r="I6" s="13" t="s">
        <v>84</v>
      </c>
      <c r="J6" s="13" t="s">
        <v>235</v>
      </c>
      <c r="K6" s="13" t="s">
        <v>85</v>
      </c>
      <c r="L6" s="13" t="s">
        <v>86</v>
      </c>
    </row>
    <row r="7" spans="1:14" x14ac:dyDescent="0.25">
      <c r="A7" s="1">
        <v>1</v>
      </c>
      <c r="B7" s="1"/>
      <c r="C7" s="14" t="s">
        <v>1</v>
      </c>
      <c r="D7" s="14" t="s">
        <v>14</v>
      </c>
      <c r="E7" s="15"/>
      <c r="F7" s="16"/>
      <c r="G7" s="17"/>
      <c r="H7" s="18"/>
      <c r="I7" s="19"/>
      <c r="J7" s="19"/>
      <c r="K7" s="19"/>
      <c r="L7" s="337" t="str">
        <f>IF(AND(K8="lulus",K13="lulus",K17="lulus",K24="lulus",K27="lulus",K33="lulus",K41="lulus",K42="lulus",K43="lulus",K45="lulus",K50="lulus"),"lulus","tidak lulus")</f>
        <v>lulus</v>
      </c>
    </row>
    <row r="8" spans="1:14" ht="15" customHeight="1" x14ac:dyDescent="0.25">
      <c r="A8" s="1">
        <v>1</v>
      </c>
      <c r="B8" s="1"/>
      <c r="C8" s="20"/>
      <c r="D8" s="20" t="s">
        <v>2</v>
      </c>
      <c r="E8" s="55" t="s">
        <v>88</v>
      </c>
      <c r="F8" s="21"/>
      <c r="G8" s="22"/>
      <c r="H8" s="23">
        <v>8</v>
      </c>
      <c r="I8" s="24">
        <f>H8*60%</f>
        <v>4.8</v>
      </c>
      <c r="J8" s="24">
        <f>SUM(J9:J12)</f>
        <v>6.06</v>
      </c>
      <c r="K8" s="24" t="str">
        <f>IF(J8&gt;I8,"lulus",IF(J8=I8,"lulus","tidak lulus"))</f>
        <v>lulus</v>
      </c>
      <c r="L8" s="338"/>
      <c r="N8" s="9">
        <f>0.75*7</f>
        <v>5.25</v>
      </c>
    </row>
    <row r="9" spans="1:14" ht="15" customHeight="1" x14ac:dyDescent="0.25">
      <c r="A9" s="1">
        <v>2</v>
      </c>
      <c r="B9" s="1"/>
      <c r="C9" s="25"/>
      <c r="D9" s="25"/>
      <c r="E9" s="26">
        <v>1</v>
      </c>
      <c r="F9" s="340" t="s">
        <v>32</v>
      </c>
      <c r="G9" s="340"/>
      <c r="H9" s="27">
        <v>1</v>
      </c>
      <c r="I9" s="28"/>
      <c r="J9" s="28">
        <f>IFERROR(VLOOKUP(F9,LKERev!$E$7:$J$377,6,FALSE),0)</f>
        <v>1</v>
      </c>
      <c r="K9" s="28"/>
      <c r="L9" s="338"/>
    </row>
    <row r="10" spans="1:14" ht="15" customHeight="1" x14ac:dyDescent="0.25">
      <c r="A10" s="1">
        <v>2</v>
      </c>
      <c r="B10" s="1"/>
      <c r="C10" s="25"/>
      <c r="D10" s="25"/>
      <c r="E10" s="26">
        <v>2</v>
      </c>
      <c r="F10" s="341" t="s">
        <v>89</v>
      </c>
      <c r="G10" s="342"/>
      <c r="H10" s="27">
        <v>2</v>
      </c>
      <c r="I10" s="28"/>
      <c r="J10" s="28">
        <f>IFERROR(VLOOKUP(F10,LKERev!$E$7:$J$377,6,FALSE),0)</f>
        <v>1.25</v>
      </c>
      <c r="K10" s="28"/>
      <c r="L10" s="338"/>
    </row>
    <row r="11" spans="1:14" ht="15" customHeight="1" x14ac:dyDescent="0.25">
      <c r="A11" s="1">
        <v>2</v>
      </c>
      <c r="B11" s="1"/>
      <c r="C11" s="25"/>
      <c r="D11" s="25"/>
      <c r="E11" s="26">
        <v>3</v>
      </c>
      <c r="F11" s="341" t="s">
        <v>29</v>
      </c>
      <c r="G11" s="342"/>
      <c r="H11" s="27">
        <v>2</v>
      </c>
      <c r="I11" s="28"/>
      <c r="J11" s="28">
        <f>IFERROR(VLOOKUP(F11,LKERev!$E$7:$J$377,6,FALSE),0)</f>
        <v>1.5599999999999998</v>
      </c>
      <c r="K11" s="28"/>
      <c r="L11" s="338"/>
    </row>
    <row r="12" spans="1:14" ht="30" customHeight="1" x14ac:dyDescent="0.25">
      <c r="A12" s="1">
        <v>2</v>
      </c>
      <c r="B12" s="1"/>
      <c r="C12" s="25"/>
      <c r="D12" s="25"/>
      <c r="E12" s="26">
        <v>4</v>
      </c>
      <c r="F12" s="341" t="s">
        <v>90</v>
      </c>
      <c r="G12" s="342"/>
      <c r="H12" s="27">
        <v>3</v>
      </c>
      <c r="I12" s="28"/>
      <c r="J12" s="28">
        <f>IFERROR(VLOOKUP(F12,LKERev!$E$7:$J$377,6,FALSE),0)</f>
        <v>2.25</v>
      </c>
      <c r="K12" s="28"/>
      <c r="L12" s="338"/>
    </row>
    <row r="13" spans="1:14" ht="15" customHeight="1" x14ac:dyDescent="0.25">
      <c r="A13" s="1">
        <v>1</v>
      </c>
      <c r="B13" s="1"/>
      <c r="C13" s="20"/>
      <c r="D13" s="20" t="s">
        <v>19</v>
      </c>
      <c r="E13" s="55" t="s">
        <v>91</v>
      </c>
      <c r="F13" s="21"/>
      <c r="G13" s="22"/>
      <c r="H13" s="23">
        <v>7</v>
      </c>
      <c r="I13" s="24">
        <f>H13*60%</f>
        <v>4.2</v>
      </c>
      <c r="J13" s="24">
        <f>SUM(J14:J16)</f>
        <v>5.416666666666667</v>
      </c>
      <c r="K13" s="24" t="str">
        <f>IF(J13&gt;I13,"lulus",IF(J13=I13,"lulus","tidak lulus"))</f>
        <v>lulus</v>
      </c>
      <c r="L13" s="338"/>
    </row>
    <row r="14" spans="1:14" ht="15" customHeight="1" x14ac:dyDescent="0.25">
      <c r="A14" s="1">
        <v>2</v>
      </c>
      <c r="B14" s="1"/>
      <c r="C14" s="25"/>
      <c r="D14" s="25"/>
      <c r="E14" s="26">
        <v>1</v>
      </c>
      <c r="F14" s="341" t="s">
        <v>92</v>
      </c>
      <c r="G14" s="342"/>
      <c r="H14" s="27">
        <v>2</v>
      </c>
      <c r="I14" s="28"/>
      <c r="J14" s="28">
        <f>IFERROR(VLOOKUP(F14,LKERev!$E$7:$J$377,6,FALSE),0)</f>
        <v>1.6666666666666667</v>
      </c>
      <c r="K14" s="28"/>
      <c r="L14" s="338"/>
    </row>
    <row r="15" spans="1:14" ht="15" customHeight="1" x14ac:dyDescent="0.25">
      <c r="A15" s="1">
        <v>2</v>
      </c>
      <c r="B15" s="1"/>
      <c r="C15" s="25"/>
      <c r="D15" s="25"/>
      <c r="E15" s="26">
        <v>2</v>
      </c>
      <c r="F15" s="341" t="s">
        <v>93</v>
      </c>
      <c r="G15" s="342"/>
      <c r="H15" s="27">
        <v>4</v>
      </c>
      <c r="I15" s="28"/>
      <c r="J15" s="28">
        <f>IFERROR(VLOOKUP(F15,LKERev!$E$7:$J$377,6,FALSE),0)</f>
        <v>3</v>
      </c>
      <c r="K15" s="28"/>
      <c r="L15" s="338"/>
    </row>
    <row r="16" spans="1:14" ht="15" customHeight="1" x14ac:dyDescent="0.25">
      <c r="A16" s="1">
        <v>2</v>
      </c>
      <c r="B16" s="1"/>
      <c r="C16" s="25"/>
      <c r="D16" s="25"/>
      <c r="E16" s="26">
        <v>3</v>
      </c>
      <c r="F16" s="341" t="s">
        <v>94</v>
      </c>
      <c r="G16" s="342"/>
      <c r="H16" s="27">
        <v>1</v>
      </c>
      <c r="I16" s="28"/>
      <c r="J16" s="28">
        <f>IFERROR(VLOOKUP(F16,LKERev!$E$7:$J$377,6,FALSE),0)</f>
        <v>0.75</v>
      </c>
      <c r="K16" s="28"/>
      <c r="L16" s="338"/>
    </row>
    <row r="17" spans="1:15" x14ac:dyDescent="0.25">
      <c r="A17" s="1">
        <v>1</v>
      </c>
      <c r="B17" s="1"/>
      <c r="C17" s="20"/>
      <c r="D17" s="20" t="s">
        <v>20</v>
      </c>
      <c r="E17" s="55" t="s">
        <v>95</v>
      </c>
      <c r="F17" s="21"/>
      <c r="G17" s="22"/>
      <c r="H17" s="23">
        <v>10</v>
      </c>
      <c r="I17" s="24">
        <f>H17*60%</f>
        <v>6</v>
      </c>
      <c r="J17" s="24">
        <f>SUM(J18:J23)</f>
        <v>8.0283333333333324</v>
      </c>
      <c r="K17" s="24" t="str">
        <f>IF(J17&gt;I17,"lulus",IF(J17=I17,"lulus","tidak lulus"))</f>
        <v>lulus</v>
      </c>
      <c r="L17" s="338"/>
      <c r="O17" s="75"/>
    </row>
    <row r="18" spans="1:15" ht="15" customHeight="1" x14ac:dyDescent="0.25">
      <c r="A18" s="1">
        <v>2</v>
      </c>
      <c r="B18" s="1"/>
      <c r="C18" s="25"/>
      <c r="D18" s="25"/>
      <c r="E18" s="26">
        <v>1</v>
      </c>
      <c r="F18" s="341" t="s">
        <v>96</v>
      </c>
      <c r="G18" s="342"/>
      <c r="H18" s="27">
        <v>0.5</v>
      </c>
      <c r="I18" s="28"/>
      <c r="J18" s="28">
        <f>IFERROR(VLOOKUP(F18,LKERev!$E$7:$J$377,6,FALSE),0)</f>
        <v>0.44500000000000001</v>
      </c>
      <c r="K18" s="28"/>
      <c r="L18" s="338"/>
    </row>
    <row r="19" spans="1:15" ht="15" customHeight="1" x14ac:dyDescent="0.25">
      <c r="A19" s="1">
        <v>2</v>
      </c>
      <c r="B19" s="1"/>
      <c r="C19" s="25"/>
      <c r="D19" s="25"/>
      <c r="E19" s="26">
        <v>2</v>
      </c>
      <c r="F19" s="341" t="s">
        <v>97</v>
      </c>
      <c r="G19" s="342"/>
      <c r="H19" s="27">
        <v>1</v>
      </c>
      <c r="I19" s="28"/>
      <c r="J19" s="28">
        <f>IFERROR(VLOOKUP(F19,LKERev!$E$7:$J$377,6,FALSE),0)</f>
        <v>0.91666666666666663</v>
      </c>
      <c r="K19" s="28"/>
      <c r="L19" s="338"/>
    </row>
    <row r="20" spans="1:15" ht="15" customHeight="1" x14ac:dyDescent="0.25">
      <c r="A20" s="1">
        <v>2</v>
      </c>
      <c r="B20" s="1"/>
      <c r="C20" s="25"/>
      <c r="D20" s="25"/>
      <c r="E20" s="26">
        <v>3</v>
      </c>
      <c r="F20" s="341" t="s">
        <v>98</v>
      </c>
      <c r="G20" s="342"/>
      <c r="H20" s="27">
        <v>2.5</v>
      </c>
      <c r="I20" s="28"/>
      <c r="J20" s="28">
        <f>IFERROR(VLOOKUP(F20,LKERev!$E$7:$J$377,6,FALSE),0)</f>
        <v>1.7416666666666667</v>
      </c>
      <c r="K20" s="28"/>
      <c r="L20" s="338"/>
    </row>
    <row r="21" spans="1:15" ht="15" customHeight="1" x14ac:dyDescent="0.25">
      <c r="A21" s="1">
        <v>2</v>
      </c>
      <c r="B21" s="1"/>
      <c r="C21" s="25"/>
      <c r="D21" s="25"/>
      <c r="E21" s="26">
        <v>4</v>
      </c>
      <c r="F21" s="341" t="s">
        <v>52</v>
      </c>
      <c r="G21" s="342"/>
      <c r="H21" s="27">
        <v>4</v>
      </c>
      <c r="I21" s="28"/>
      <c r="J21" s="28">
        <f>IFERROR(VLOOKUP(F21,LKERev!$E$7:$J$377,6,FALSE),0)</f>
        <v>3.42</v>
      </c>
      <c r="K21" s="28"/>
      <c r="L21" s="338"/>
    </row>
    <row r="22" spans="1:15" ht="21.75" customHeight="1" x14ac:dyDescent="0.25">
      <c r="A22" s="1">
        <v>2</v>
      </c>
      <c r="B22" s="1"/>
      <c r="C22" s="25"/>
      <c r="D22" s="25"/>
      <c r="E22" s="26" t="s">
        <v>35</v>
      </c>
      <c r="F22" s="341" t="s">
        <v>99</v>
      </c>
      <c r="G22" s="342"/>
      <c r="H22" s="27">
        <v>1.5</v>
      </c>
      <c r="I22" s="28"/>
      <c r="J22" s="28">
        <f>IFERROR(VLOOKUP(F22,LKERev!$E$7:$J$377,6,FALSE),0)</f>
        <v>1.0050000000000001</v>
      </c>
      <c r="K22" s="28"/>
      <c r="L22" s="338"/>
    </row>
    <row r="23" spans="1:15" ht="18" customHeight="1" x14ac:dyDescent="0.25">
      <c r="A23" s="1">
        <v>2</v>
      </c>
      <c r="B23" s="1"/>
      <c r="C23" s="25"/>
      <c r="D23" s="25"/>
      <c r="E23" s="26" t="s">
        <v>36</v>
      </c>
      <c r="F23" s="341" t="s">
        <v>100</v>
      </c>
      <c r="G23" s="342"/>
      <c r="H23" s="27">
        <v>0.5</v>
      </c>
      <c r="I23" s="28"/>
      <c r="J23" s="28">
        <f>IFERROR(VLOOKUP(F23,LKERev!$E$7:$J$377,6,FALSE),0)</f>
        <v>0.5</v>
      </c>
      <c r="K23" s="28"/>
      <c r="L23" s="338"/>
    </row>
    <row r="24" spans="1:15" x14ac:dyDescent="0.25">
      <c r="A24" s="1">
        <v>1</v>
      </c>
      <c r="B24" s="1"/>
      <c r="C24" s="20"/>
      <c r="D24" s="20" t="s">
        <v>16</v>
      </c>
      <c r="E24" s="55" t="s">
        <v>30</v>
      </c>
      <c r="F24" s="21"/>
      <c r="G24" s="22"/>
      <c r="H24" s="23">
        <v>10</v>
      </c>
      <c r="I24" s="24">
        <f>H24*60%</f>
        <v>6</v>
      </c>
      <c r="J24" s="24">
        <f>SUM(J25:J26)</f>
        <v>9.1687499999999993</v>
      </c>
      <c r="K24" s="24" t="str">
        <f>IF(J24&gt;I24,"lulus",IF(J24=I24,"lulus","tidak lulus"))</f>
        <v>lulus</v>
      </c>
      <c r="L24" s="338"/>
    </row>
    <row r="25" spans="1:15" ht="15" customHeight="1" x14ac:dyDescent="0.25">
      <c r="A25" s="1">
        <v>2</v>
      </c>
      <c r="B25" s="1"/>
      <c r="C25" s="25"/>
      <c r="D25" s="25"/>
      <c r="E25" s="26">
        <v>1</v>
      </c>
      <c r="F25" s="341" t="s">
        <v>18</v>
      </c>
      <c r="G25" s="342"/>
      <c r="H25" s="27">
        <v>5</v>
      </c>
      <c r="I25" s="28"/>
      <c r="J25" s="28">
        <f>IFERROR(VLOOKUP(F25,LKERev!$E$7:$J$377,6,FALSE),0)</f>
        <v>5</v>
      </c>
      <c r="K25" s="28"/>
      <c r="L25" s="338"/>
    </row>
    <row r="26" spans="1:15" ht="15" customHeight="1" x14ac:dyDescent="0.25">
      <c r="A26" s="1">
        <v>2</v>
      </c>
      <c r="B26" s="1"/>
      <c r="C26" s="25"/>
      <c r="D26" s="25"/>
      <c r="E26" s="26">
        <v>2</v>
      </c>
      <c r="F26" s="341" t="s">
        <v>39</v>
      </c>
      <c r="G26" s="342"/>
      <c r="H26" s="27">
        <v>5</v>
      </c>
      <c r="I26" s="28"/>
      <c r="J26" s="28">
        <f>IFERROR(VLOOKUP(F26,LKERev!$E$7:$J$377,6,FALSE),0)</f>
        <v>4.1687500000000002</v>
      </c>
      <c r="K26" s="28"/>
      <c r="L26" s="338"/>
    </row>
    <row r="27" spans="1:15" x14ac:dyDescent="0.25">
      <c r="A27" s="1">
        <v>1</v>
      </c>
      <c r="B27" s="1"/>
      <c r="C27" s="20"/>
      <c r="D27" s="20" t="s">
        <v>17</v>
      </c>
      <c r="E27" s="55" t="s">
        <v>53</v>
      </c>
      <c r="F27" s="21"/>
      <c r="G27" s="22"/>
      <c r="H27" s="23">
        <v>15</v>
      </c>
      <c r="I27" s="24">
        <f>H27*60%</f>
        <v>9</v>
      </c>
      <c r="J27" s="24">
        <f>SUM(J28:J32)</f>
        <v>10.390763427109976</v>
      </c>
      <c r="K27" s="24" t="str">
        <f>IF(J27&gt;=I27,"lulus",IF(J27=I27,"lulus","tidak lulus"))</f>
        <v>lulus</v>
      </c>
      <c r="L27" s="338"/>
    </row>
    <row r="28" spans="1:15" ht="15" customHeight="1" x14ac:dyDescent="0.25">
      <c r="A28" s="1">
        <v>2</v>
      </c>
      <c r="B28" s="1"/>
      <c r="C28" s="25"/>
      <c r="D28" s="25"/>
      <c r="E28" s="26">
        <v>1</v>
      </c>
      <c r="F28" s="341" t="s">
        <v>40</v>
      </c>
      <c r="G28" s="342"/>
      <c r="H28" s="27">
        <v>3</v>
      </c>
      <c r="I28" s="28"/>
      <c r="J28" s="28">
        <f>IFERROR(VLOOKUP(F28,LKERev!$E$7:$J$377,6,FALSE),0)</f>
        <v>2.5049999999999999</v>
      </c>
      <c r="K28" s="28"/>
      <c r="L28" s="338"/>
    </row>
    <row r="29" spans="1:15" ht="15" customHeight="1" x14ac:dyDescent="0.25">
      <c r="A29" s="1">
        <v>2</v>
      </c>
      <c r="B29" s="1"/>
      <c r="C29" s="25"/>
      <c r="D29" s="25"/>
      <c r="E29" s="26">
        <v>2</v>
      </c>
      <c r="F29" s="341" t="s">
        <v>41</v>
      </c>
      <c r="G29" s="342"/>
      <c r="H29" s="27">
        <v>3</v>
      </c>
      <c r="I29" s="28"/>
      <c r="J29" s="28">
        <f>IFERROR(VLOOKUP(F29,LKERev!$E$7:$J$377,6,FALSE),0)</f>
        <v>1.875</v>
      </c>
      <c r="K29" s="28"/>
      <c r="L29" s="338"/>
    </row>
    <row r="30" spans="1:15" ht="15" customHeight="1" x14ac:dyDescent="0.25">
      <c r="A30" s="1">
        <v>2</v>
      </c>
      <c r="B30" s="1"/>
      <c r="C30" s="25"/>
      <c r="D30" s="25"/>
      <c r="E30" s="26">
        <v>3</v>
      </c>
      <c r="F30" s="341" t="s">
        <v>42</v>
      </c>
      <c r="G30" s="342"/>
      <c r="H30" s="27">
        <v>3</v>
      </c>
      <c r="I30" s="28"/>
      <c r="J30" s="28">
        <f>IFERROR(VLOOKUP(F30,LKERev!$E$7:$J$377,6,FALSE),0)</f>
        <v>2.3297634271099747</v>
      </c>
      <c r="K30" s="28"/>
      <c r="L30" s="338"/>
    </row>
    <row r="31" spans="1:15" ht="15" customHeight="1" x14ac:dyDescent="0.25">
      <c r="A31" s="1">
        <v>2</v>
      </c>
      <c r="B31" s="1"/>
      <c r="C31" s="25"/>
      <c r="D31" s="25"/>
      <c r="E31" s="26">
        <v>4</v>
      </c>
      <c r="F31" s="341" t="s">
        <v>43</v>
      </c>
      <c r="G31" s="342"/>
      <c r="H31" s="27">
        <v>3</v>
      </c>
      <c r="I31" s="28"/>
      <c r="J31" s="28">
        <f>IFERROR(VLOOKUP(F31,LKERev!$E$7:$J$377,6,FALSE),0)</f>
        <v>1.875</v>
      </c>
      <c r="K31" s="28"/>
      <c r="L31" s="338"/>
    </row>
    <row r="32" spans="1:15" ht="15" customHeight="1" x14ac:dyDescent="0.25">
      <c r="A32" s="1">
        <v>2</v>
      </c>
      <c r="B32" s="1"/>
      <c r="C32" s="25"/>
      <c r="D32" s="25"/>
      <c r="E32" s="26">
        <v>5</v>
      </c>
      <c r="F32" s="341" t="s">
        <v>44</v>
      </c>
      <c r="G32" s="342"/>
      <c r="H32" s="27">
        <v>3</v>
      </c>
      <c r="I32" s="28"/>
      <c r="J32" s="28">
        <f>IFERROR(VLOOKUP(F32,LKERev!$E$7:$J$377,6,FALSE),0)</f>
        <v>1.8060000000000003</v>
      </c>
      <c r="K32" s="28"/>
      <c r="L32" s="338"/>
    </row>
    <row r="33" spans="1:13" x14ac:dyDescent="0.25">
      <c r="A33" s="1">
        <v>1</v>
      </c>
      <c r="B33" s="1"/>
      <c r="C33" s="20"/>
      <c r="D33" s="20" t="s">
        <v>21</v>
      </c>
      <c r="E33" s="55" t="s">
        <v>31</v>
      </c>
      <c r="F33" s="21"/>
      <c r="G33" s="22"/>
      <c r="H33" s="23">
        <v>10</v>
      </c>
      <c r="I33" s="24">
        <f>H33*60%</f>
        <v>6</v>
      </c>
      <c r="J33" s="24">
        <f>SUM(J34:J36)</f>
        <v>8.2435000000000009</v>
      </c>
      <c r="K33" s="24" t="str">
        <f>IF(J33&gt;=I33,"lulus",IF(J33=I33,"lulus","tidak lulus"))</f>
        <v>lulus</v>
      </c>
      <c r="L33" s="338"/>
    </row>
    <row r="34" spans="1:13" ht="15" customHeight="1" x14ac:dyDescent="0.25">
      <c r="A34" s="1">
        <v>2</v>
      </c>
      <c r="B34" s="1"/>
      <c r="C34" s="25"/>
      <c r="D34" s="25"/>
      <c r="E34" s="26">
        <v>1</v>
      </c>
      <c r="F34" s="341" t="s">
        <v>54</v>
      </c>
      <c r="G34" s="342"/>
      <c r="H34" s="27">
        <v>3</v>
      </c>
      <c r="I34" s="28"/>
      <c r="J34" s="28">
        <f>IFERROR(VLOOKUP(F34,LKERev!$E$7:$J$377,6,FALSE),0)</f>
        <v>2.4375</v>
      </c>
      <c r="K34" s="28"/>
      <c r="L34" s="338"/>
    </row>
    <row r="35" spans="1:13" ht="15" customHeight="1" x14ac:dyDescent="0.25">
      <c r="A35" s="1">
        <v>2</v>
      </c>
      <c r="B35" s="1"/>
      <c r="C35" s="25"/>
      <c r="D35" s="25"/>
      <c r="E35" s="26">
        <v>2</v>
      </c>
      <c r="F35" s="341" t="s">
        <v>55</v>
      </c>
      <c r="G35" s="342"/>
      <c r="H35" s="27">
        <v>4</v>
      </c>
      <c r="I35" s="28"/>
      <c r="J35" s="28">
        <f>IFERROR(VLOOKUP(F35,LKERev!$E$7:$J$377,6,FALSE),0)</f>
        <v>3.1360000000000001</v>
      </c>
      <c r="K35" s="28"/>
      <c r="L35" s="338"/>
    </row>
    <row r="36" spans="1:13" ht="15" customHeight="1" x14ac:dyDescent="0.25">
      <c r="A36" s="1">
        <v>2</v>
      </c>
      <c r="B36" s="1"/>
      <c r="C36" s="25"/>
      <c r="D36" s="25"/>
      <c r="E36" s="26">
        <v>3</v>
      </c>
      <c r="F36" s="341" t="s">
        <v>56</v>
      </c>
      <c r="G36" s="342"/>
      <c r="H36" s="27">
        <v>3</v>
      </c>
      <c r="I36" s="28"/>
      <c r="J36" s="28">
        <f>IFERROR(VLOOKUP(F36,LKERev!$E$7:$J$377,6,FALSE),0)</f>
        <v>2.67</v>
      </c>
      <c r="K36" s="28"/>
      <c r="L36" s="338"/>
    </row>
    <row r="37" spans="1:13" ht="15.75" x14ac:dyDescent="0.25">
      <c r="A37" s="1">
        <v>1</v>
      </c>
      <c r="B37" s="1"/>
      <c r="C37" s="344" t="s">
        <v>49</v>
      </c>
      <c r="D37" s="344"/>
      <c r="E37" s="344"/>
      <c r="F37" s="344"/>
      <c r="G37" s="344"/>
      <c r="H37" s="29">
        <v>60</v>
      </c>
      <c r="I37" s="30">
        <v>40</v>
      </c>
      <c r="J37" s="30">
        <f>J8+J13+J17+J24+J27+J33</f>
        <v>47.308013427109969</v>
      </c>
      <c r="K37" s="30"/>
      <c r="L37" s="338"/>
      <c r="M37" s="31"/>
    </row>
    <row r="38" spans="1:13" x14ac:dyDescent="0.25">
      <c r="A38" s="1"/>
      <c r="B38" s="1"/>
      <c r="C38" s="32"/>
      <c r="D38" s="32"/>
      <c r="E38" s="32"/>
      <c r="F38" s="32"/>
      <c r="G38" s="33"/>
      <c r="H38" s="34"/>
      <c r="I38" s="33"/>
      <c r="J38" s="33"/>
      <c r="K38" s="33"/>
      <c r="L38" s="338"/>
    </row>
    <row r="39" spans="1:13" x14ac:dyDescent="0.25">
      <c r="A39" s="1"/>
      <c r="B39" s="1"/>
      <c r="C39" s="32"/>
      <c r="D39" s="32"/>
      <c r="E39" s="32"/>
      <c r="F39" s="32"/>
      <c r="G39" s="33"/>
      <c r="H39" s="35"/>
      <c r="I39" s="33"/>
      <c r="J39" s="33"/>
      <c r="K39" s="33"/>
      <c r="L39" s="338"/>
    </row>
    <row r="40" spans="1:13" x14ac:dyDescent="0.25">
      <c r="A40" s="1">
        <v>1</v>
      </c>
      <c r="B40" s="1"/>
      <c r="C40" s="14" t="s">
        <v>22</v>
      </c>
      <c r="D40" s="14" t="s">
        <v>23</v>
      </c>
      <c r="E40" s="36"/>
      <c r="F40" s="36"/>
      <c r="G40" s="17"/>
      <c r="H40" s="18"/>
      <c r="I40" s="17"/>
      <c r="J40" s="17"/>
      <c r="K40" s="17"/>
      <c r="L40" s="338"/>
    </row>
    <row r="41" spans="1:13" x14ac:dyDescent="0.25">
      <c r="A41" s="1">
        <v>1</v>
      </c>
      <c r="B41" s="1"/>
      <c r="C41" s="20"/>
      <c r="D41" s="20" t="s">
        <v>2</v>
      </c>
      <c r="E41" s="20" t="s">
        <v>37</v>
      </c>
      <c r="F41" s="20"/>
      <c r="G41" s="37"/>
      <c r="H41" s="38">
        <v>20</v>
      </c>
      <c r="I41" s="24">
        <v>18.5</v>
      </c>
      <c r="J41" s="24">
        <f>SUM(J42:J43)</f>
        <v>19.212499999999999</v>
      </c>
      <c r="K41" s="24" t="str">
        <f>IF(J41&gt;=I41,"lulus","tidak lulus")</f>
        <v>lulus</v>
      </c>
      <c r="L41" s="338"/>
    </row>
    <row r="42" spans="1:13" x14ac:dyDescent="0.25">
      <c r="A42" s="1">
        <v>2</v>
      </c>
      <c r="B42" s="1"/>
      <c r="C42" s="25"/>
      <c r="D42" s="25"/>
      <c r="E42" s="25" t="s">
        <v>24</v>
      </c>
      <c r="F42" s="25" t="s">
        <v>76</v>
      </c>
      <c r="G42" s="39"/>
      <c r="H42" s="27">
        <v>15</v>
      </c>
      <c r="I42" s="40">
        <v>13.5</v>
      </c>
      <c r="J42" s="40">
        <f>LKERev!J387</f>
        <v>14.2125</v>
      </c>
      <c r="K42" s="24" t="str">
        <f t="shared" ref="K42:K43" si="0">IF(J42&gt;=I42,"lulus","tidak lulus")</f>
        <v>lulus</v>
      </c>
      <c r="L42" s="338"/>
    </row>
    <row r="43" spans="1:13" x14ac:dyDescent="0.25">
      <c r="A43" s="1">
        <v>2</v>
      </c>
      <c r="B43" s="1"/>
      <c r="C43" s="25"/>
      <c r="D43" s="25"/>
      <c r="E43" s="25" t="s">
        <v>25</v>
      </c>
      <c r="F43" s="341" t="s">
        <v>87</v>
      </c>
      <c r="G43" s="342"/>
      <c r="H43" s="27">
        <v>5</v>
      </c>
      <c r="I43" s="40">
        <v>5</v>
      </c>
      <c r="J43" s="40">
        <f>LKERev!J388</f>
        <v>5</v>
      </c>
      <c r="K43" s="24" t="str">
        <f t="shared" si="0"/>
        <v>lulus</v>
      </c>
      <c r="L43" s="338"/>
    </row>
    <row r="44" spans="1:13" x14ac:dyDescent="0.25">
      <c r="A44" s="1"/>
      <c r="B44" s="1"/>
      <c r="C44" s="41"/>
      <c r="D44" s="41"/>
      <c r="E44" s="42"/>
      <c r="F44" s="42"/>
      <c r="G44" s="43"/>
      <c r="H44" s="44"/>
      <c r="I44" s="45"/>
      <c r="J44" s="45"/>
      <c r="K44" s="45"/>
      <c r="L44" s="338"/>
    </row>
    <row r="45" spans="1:13" x14ac:dyDescent="0.25">
      <c r="A45" s="1">
        <v>1</v>
      </c>
      <c r="B45" s="1"/>
      <c r="C45" s="20"/>
      <c r="D45" s="20" t="s">
        <v>19</v>
      </c>
      <c r="E45" s="20" t="s">
        <v>38</v>
      </c>
      <c r="F45" s="20"/>
      <c r="G45" s="37"/>
      <c r="H45" s="38">
        <v>20</v>
      </c>
      <c r="I45" s="24">
        <v>15</v>
      </c>
      <c r="J45" s="24">
        <f>SUM(J46)</f>
        <v>18.350000000000001</v>
      </c>
      <c r="K45" s="24" t="str">
        <f>IF(J45&gt;=I45,"lulus","tidak lulus")</f>
        <v>lulus</v>
      </c>
      <c r="L45" s="338"/>
    </row>
    <row r="46" spans="1:13" x14ac:dyDescent="0.25">
      <c r="A46" s="1">
        <v>2</v>
      </c>
      <c r="B46" s="1"/>
      <c r="C46" s="25"/>
      <c r="D46" s="25"/>
      <c r="E46" s="25" t="s">
        <v>24</v>
      </c>
      <c r="F46" s="25" t="s">
        <v>57</v>
      </c>
      <c r="G46" s="46"/>
      <c r="H46" s="47">
        <v>20</v>
      </c>
      <c r="I46" s="40">
        <v>15</v>
      </c>
      <c r="J46" s="24">
        <f>LKERev!J391</f>
        <v>18.350000000000001</v>
      </c>
      <c r="K46" s="24" t="str">
        <f>IF(J46&gt;=I46,"lulus","tidak lulus")</f>
        <v>lulus</v>
      </c>
      <c r="L46" s="338"/>
    </row>
    <row r="47" spans="1:13" x14ac:dyDescent="0.25">
      <c r="A47" s="1"/>
      <c r="B47" s="1"/>
      <c r="C47" s="41"/>
      <c r="D47" s="41"/>
      <c r="E47" s="42"/>
      <c r="F47" s="42"/>
      <c r="G47" s="43"/>
      <c r="H47" s="44"/>
      <c r="I47" s="45"/>
      <c r="J47" s="45"/>
      <c r="K47" s="45"/>
      <c r="L47" s="338"/>
    </row>
    <row r="48" spans="1:13" ht="15.75" x14ac:dyDescent="0.25">
      <c r="A48" s="1">
        <v>1</v>
      </c>
      <c r="B48" s="1"/>
      <c r="C48" s="345" t="s">
        <v>50</v>
      </c>
      <c r="D48" s="345"/>
      <c r="E48" s="345"/>
      <c r="F48" s="345"/>
      <c r="G48" s="345"/>
      <c r="H48" s="48">
        <v>40</v>
      </c>
      <c r="I48" s="49"/>
      <c r="J48" s="49">
        <f>J41+J45</f>
        <v>37.5625</v>
      </c>
      <c r="K48" s="49"/>
      <c r="L48" s="338"/>
    </row>
    <row r="49" spans="1:12" x14ac:dyDescent="0.25">
      <c r="A49" s="1"/>
      <c r="B49" s="1"/>
      <c r="C49" s="50"/>
      <c r="D49" s="50"/>
      <c r="E49" s="50"/>
      <c r="F49" s="50"/>
      <c r="G49" s="51"/>
      <c r="H49" s="52"/>
      <c r="I49" s="45"/>
      <c r="J49" s="45"/>
      <c r="K49" s="45"/>
      <c r="L49" s="338"/>
    </row>
    <row r="50" spans="1:12" ht="15.75" x14ac:dyDescent="0.25">
      <c r="A50" s="1">
        <v>1</v>
      </c>
      <c r="B50" s="1"/>
      <c r="C50" s="343" t="s">
        <v>51</v>
      </c>
      <c r="D50" s="343"/>
      <c r="E50" s="343"/>
      <c r="F50" s="343"/>
      <c r="G50" s="343"/>
      <c r="H50" s="53"/>
      <c r="I50" s="54">
        <v>75</v>
      </c>
      <c r="J50" s="54">
        <f>J37+J48</f>
        <v>84.870513427109969</v>
      </c>
      <c r="K50" s="54" t="str">
        <f>IF(J50&gt;=I50,"lulus","tidak lulus")</f>
        <v>lulus</v>
      </c>
      <c r="L50" s="339"/>
    </row>
  </sheetData>
  <mergeCells count="29">
    <mergeCell ref="F31:G31"/>
    <mergeCell ref="C50:G50"/>
    <mergeCell ref="F34:G34"/>
    <mergeCell ref="F35:G35"/>
    <mergeCell ref="F36:G36"/>
    <mergeCell ref="C37:G37"/>
    <mergeCell ref="F43:G43"/>
    <mergeCell ref="C48:G48"/>
    <mergeCell ref="F25:G25"/>
    <mergeCell ref="F26:G26"/>
    <mergeCell ref="F28:G28"/>
    <mergeCell ref="F29:G29"/>
    <mergeCell ref="F30:G30"/>
    <mergeCell ref="C6:G6"/>
    <mergeCell ref="L7:L50"/>
    <mergeCell ref="F9:G9"/>
    <mergeCell ref="F10:G10"/>
    <mergeCell ref="F11:G11"/>
    <mergeCell ref="F12:G12"/>
    <mergeCell ref="F14:G14"/>
    <mergeCell ref="F15:G15"/>
    <mergeCell ref="F16:G16"/>
    <mergeCell ref="F18:G18"/>
    <mergeCell ref="F32:G32"/>
    <mergeCell ref="F19:G19"/>
    <mergeCell ref="F20:G20"/>
    <mergeCell ref="F21:G21"/>
    <mergeCell ref="F22:G22"/>
    <mergeCell ref="F23:G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LKERev</vt:lpstr>
      <vt:lpstr>Rekapitulasi LKERev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dc:creator>
  <cp:lastModifiedBy>Siswo Sumardiono</cp:lastModifiedBy>
  <cp:lastPrinted>2020-07-05T04:15:11Z</cp:lastPrinted>
  <dcterms:created xsi:type="dcterms:W3CDTF">2014-04-14T02:11:18Z</dcterms:created>
  <dcterms:modified xsi:type="dcterms:W3CDTF">2021-07-09T06:21:57Z</dcterms:modified>
</cp:coreProperties>
</file>